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601" activeTab="0"/>
  </bookViews>
  <sheets>
    <sheet name="9 мес. 2016" sheetId="1" r:id="rId1"/>
  </sheets>
  <definedNames>
    <definedName name="_xlnm.Print_Titles" localSheetId="0">'9 мес. 2016'!$3:$5</definedName>
    <definedName name="_xlnm.Print_Area" localSheetId="0">'9 мес. 2016'!$A$1:$X$97</definedName>
  </definedNames>
  <calcPr fullCalcOnLoad="1"/>
</workbook>
</file>

<file path=xl/comments1.xml><?xml version="1.0" encoding="utf-8"?>
<comments xmlns="http://schemas.openxmlformats.org/spreadsheetml/2006/main">
  <authors>
    <author>KellerEV</author>
  </authors>
  <commentList>
    <comment ref="AH1" authorId="0">
      <text>
        <r>
          <rPr>
            <b/>
            <sz val="9"/>
            <rFont val="Tahoma"/>
            <family val="0"/>
          </rPr>
          <t>KellerEV:</t>
        </r>
        <r>
          <rPr>
            <sz val="9"/>
            <rFont val="Tahoma"/>
            <family val="0"/>
          </rPr>
          <t xml:space="preserve">
</t>
        </r>
      </text>
    </comment>
  </commentList>
</comments>
</file>

<file path=xl/sharedStrings.xml><?xml version="1.0" encoding="utf-8"?>
<sst xmlns="http://schemas.openxmlformats.org/spreadsheetml/2006/main" count="174" uniqueCount="160">
  <si>
    <t xml:space="preserve">Оплата взносов на  капитальный ремонт общего имущества многоквартирных домов (доля муниципального образования), запланировано 2 605,7 тыс.руб. , исполнение на 01.10.2016г. 1 780,6 тыс.руб.
Заключен договор от 29.08.2014 № 166 МС с Некоммерческой организацией  «Югорский фонд капитального ремонта многоквартирных домов» на 440 ед. или 22 031,5 кв.м. объектов жилого и нежилого фонда. 
Проведение мероприятий по землеустройству и землепользованию - запланировано 1 040,0 тыс.руб., исполнение на 01.10.2016г. - 191,2 тыс.руб., заключено 3 муниципальных контракта, в результате сформированы земельные участки для реализации на торгах в количестве 3 ед., сформированы земельные участки под 5-ю объектами муниципальной собственности.
Обеспечение деятельности органов местного самоуправления, запланировано 929,0 тыс.руб.;
Всего по программе кассовое исполнение на 01.10.2016г. составило 20 673,0 тыс. рублей (62,0 % к плану по бюджету).  </t>
  </si>
  <si>
    <t xml:space="preserve">Главный специалист отдела экономического
анализа и прогнозирования управления по экономике
Бунак Людмила  Дмитриевна ____________
8 (3463)46-55 -07
</t>
  </si>
  <si>
    <t xml:space="preserve">Совершенствование системы управления муниципальным имуществом , запланировано 3 641,3 тыс.руб., исполнение на 01.10.2016г. - 2 493,7 тыс.руб.
 - заключено 4 контракта на проведение технической паспортизации и инвентаризации муниципального имущества, по результатам которых составлено 26 актов обследования по факту сноса жилых домов, признанных аварийными и непригодными для проживания, тех. планы одну а/ дорогу и 2 нежилых помещения, в сентябре 2016 г. размещена заявка на закупку услуг по изготовлению тех. планов на 44 сети ТВС, для   определения подрядчика путем проведения запроса котировок, вскрытие конвертов 19.10.2016.;
- заключено 7 контрактов на выполнение работ по обследованию технического состояния 13 жилых домов, в результате 12 жилых домов признаны специалистами не пригодными для проживания, тех. состояние конструкций ж/д 23 в 6 мкр. определено как работоспособное;
- заключено 10 договоров на определение рыночной оценки имущества в количестве 128 объектов.
- заключен агентский договор с ООО "РКЦ-ЖКХ» на оплату услуг, связанных с начислением, организацией сбора и учета платежей  за найм жилых помещений по договорам социального найма;
- оплачены услуги по ведению реестра владельцев ценных бумаг в рамках реализации мероприятия "Регистрационный сбор за регистрацию перехода права собственности на акции в сумме 400,0 тыс. руб.;
Обеспечение  надлежащего  уровня  эксплуатации  муниципального  имущества, запланировано 14 478,1 тыс.руб., исполнение на 01.10.2016г. - 15 023,1 тыс.руб.
- проведены работы по демонтажу в отношении 6 жилых домов (Горка 11; Пионерный-8,17,7; нежилые здания приюта и поликлиники);  
- оплачены не исполненные бюджетные обязательства 2015 года, а так же текущая задолженность перед управляющими компаниями и Управлением городского хозяйства за временно незакрепленные жилые и нежилые  помещения в размере 8 464,7 тыс. руб., в том числе путем заключения договоров цессии в сумме- 2 803,7 тыс. руб.;
- заключены м/к на обслуживание пожарной сигнализации в 2-х жилых домах, все помещения в которых принадлежат муниципальному образованию (2А, ул. Железнодорожная 2А, Пионерный 7А).
- заключены контракты на выполнение работ (изготовление схем эвакуации при возникновении чрезвычайных ситуаций "Монумент славы и вечного огня» и «Площадь мира» в сумме 200,0 тыс. руб.
- в целях восстановления эксплуатационного ресурса и снижение физического износа  объектов муниципальной собственности проведен капитальный ремонт и реконструкция объектов муниципального жилищного фонда (мкр.5, д. 10/2, кв. 309, мкр.3, д. 102, кв.8)  нежилых объектов (мкр.2, д. 12 помещение прокуратуры).
Страхование муниципального имущества в целях смягчения последствий чрезвычайных ситуаций природного и техногенного характера,  запланировано 3 555,0 тыс.руб., исполнение на 01.10.2016г - 1 184,4 тыс.руб. Заключен муниципальный контракт 
с ПАО Страховая акционерная компания «Энергогарант», застраховано 14,9 тыс. кв.м. жилых помещений в деревянном исполнении. 
</t>
  </si>
  <si>
    <t xml:space="preserve"> - формирование информационных ресурсов и обеспечение доступа к ним с помощью интернет-сайтов и информационных систем, запланировано из местного бюджета 66,8 тыс.руб., исполнение на 01.10.2016г. - 38,4 тыс.руб. Заключены договоры  № Т - 160301 от 25.02.2016 г. и  Т - 160301-2 от 01.04.2016 г  с ИП ООО «Софт-Мажор» на техническое сопровождение официальных сайтов администрации и Думы города. Оплачены работы по созданию на официальном сайтах администрации города и Думы города версий для слабовидящих в сумме 24,0 тыс. руб.; техническую поддержку за I квартал  в сумме 3,6 тыс. руб.; по обслуживанию интернет-сайтов Администрации в сумме 5,4 тыс. руб. и Думы города в сумме - 5,4 тыс. руб.
 - развитие и сопровождение информационных систем в деятельности органов местного самоуправления, запланировано из местного бюджета 3 468,6тыс.руб., исполнение на 01.10.2016г.- 2 050,9 тыс.руб. Оплачены: договор № 0142/16 на информационно-технологическое сопровождение 1С: Бюджетная отчетность на сумму 35,6 тыс.руб.; услуги по техническому сопровождению программных продуктов "АС "Бюджет", АС "УРМ", ПО "Сервер обмена данными" на сумму 1 257,6 тыс.руб. (в т.ч. неисполненные бюджетные обязательства за сентябрь, декабрь 2015 в сумме 374,7 тыс.руб.); услуги по развитию и обеспечению функционирования ПК для учета земельных и имущественных отношений SAUMI в сумме 95,5 тыс.руб.; Оплата услуг по 
муниципальному контракту от 24.02.2016 №0187300019416000001-0269542-01 с ООО "НПО "Криста" за 3 месяца  в сумме 662,2 тыс. руб.
-  обеспечение информационной безопасности корпоративной сети органа местного самоуправления, запланировано из местного бюджета 206,9 тыс.руб., исполнение на 01.10.2016г. - 178,8 тыс.руб. Оплачены договора № А/11022462 от 19.02.2016 
на право использования программного комплекса IDECO ICS 6 на сумму 78,9 руб.; №55 с АУ ХМАО -Югры ЮНИИ ИТ на оказание работ по комплексному обследованию информационных систем с последующим проектированием системы защиты информации на 
сумму 99,9 тыс. руб.;
- модернизация оборудования, развитие и поддержка корпоративной сети органа местного самоуправления, запланировано из местного бюджета 796,6 тыс.руб., по состоянию на 01.10.2016г. оплачены договора с ИП Аскеров Р.М. от 18.02.2016 № 36  на 
поставку товара (кабель) на сумму 6,9 тыс.руб.; с ООО "Дисплей Балтика" на поставку оборудования на общую сумму 499,9 тыс.руб., № 65528 с АУ ХМАО -Югры ЮНИИ ИТ на предоставление услуг удостоверяющего центра на сумму 13,8 тыс. руб.; 
№ 02230055/1655УЦ с ЗАО "ПФ"СКБ Контур" на оказание услуг удостоверяющего центра на сумму 6,4 тыс. руб.;
- увеличение количества программного обеспечения с неисключительными правами, используемого в органах  местного самоуправления, запланировано из местного бюджета 615,0 тыс.руб. Оплачены: муниципальный контракт 
№ 0187300019416000051-0269542- 01 от 04.04.2016 на приобретение программного продукта Кодекс: Управление персоналом в сумме 150,0 тыс.руб.; договор с АУ ХМАО -Югры "ЮНИИ ИТ" от 11.04.2016 № 59253  на изготовление сертификата 
ключа электронной подписи на сумму 43,0 тыс.руб.
Всего по программе кассовое исполнение на 01.10.2016г. составило 2 988,1 тыс. рублей (58,0% к плану по бюджету).
</t>
  </si>
  <si>
    <t xml:space="preserve">Подпрограмма 1 «Организация бюджетного процесса в городском округе»
 - организация планирования, исполнения бюджета городского округа и формирование отчетности об исполнении бюджета городского округа - бюджет города  формируется и утверждается в соответствии положением о бюджетном процессе в муниципальном образовании городской округ город Пыть-Ях, утвержденного решением Думы города от 21.03.2014 № 258 (в ред. от 02.11.2015 № 358). В целях своевременного и качественного проведения работы по разработке проекта бюджета принято постановление администрации города от 14.07.2014 № 175-па (в ред. от 15.07.2016 № 174-па). Исполнение бюджета города  по расходам начинается с составления сводной бюджетной росписи. Ее составление регулирует Порядок составления и ведения сводной бюджетной росписи бюджета города Пыть-Яха, бюджетных росписей главных распорядителей средств бюджета города Пыть-Яха (главных администраторов источников внутреннего финансирования дефицита бюджета города Пыть-Яха) и лимитов бюджетных обязательств города Пыть-Яха, утверждённый приказом комитета по финансам от 30.12.2015 № 34;
 - совершенствование системы оценки качества финансового менеджмента, осуществляемого главными распорядителями средств бюджета городского округа, главными администраторами доходов бюджета городского округа - Целью мониторинга 
является: выявление ошибок, допущенных главными распорядителями  средств бюджета муниципального образования; оценка качества операций, проводимых при планировании и исполнении бюджета главными распорядителями, распорядителями 
средств местного бюджета. Для реализации данных целей ежегодно в срок до 30 апреля  проводится мониторинг качества финансового менеджмента в соответствии с  распоряжением администрации города от 03.02.2012 № 253-ра «Об организации 
проведения мониторинга качества финансового менеджмента, осуществляемого главными распорядителями средств бюджета города, главными администраторами доходов бюджета города». За последние 5 лет наблюдается тенденция роста среднего
балла рейтинга  главных распорядителей средств бюджета. Из 57,6 баллов за 2011 год к 2015 году – 86,5 или 150%. За показатель 80% итоговой бальной оценки в 2011 из 9 участников мониторинга финансового  менеджмента ни один не перешагнул. Так к 2015 году только  2. Это  свидетельствует о заинтересованности участников мониторинга  финансового процесса в обеспечении 
максимально результативного и эффективного использования бюджетных средств, и выявлении допускаемых ими в ходе планирования и исполнения бюджета,  ошибок, и в последствии, их устранения приложения 5 к распоряжению. За 2015 год 
динамика итоговой бальной оценки составила (+) 3,9 балла в сравнении к 2014 году.
 - управление резервными средствами бюджета городского округа - запланировано 500,0 тыс.руб. В связи с отсутствием распорядительных документов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выделение бюджетных ассигнований из резервного фонда по состоянию на 01.10.2016г. не производилось.  
 - осуществление контроля за соблюдением получателями муниципальных гарантий условий выделения, получения, целевого использования - своевременное погашение муниципальных гарантий, по состоянию на 01.10.2016 г. погашено муниципальных 
гарантий 28.388,9 тыс.руб.
</t>
  </si>
  <si>
    <t>Подпрограмма 1 «Организация и обеспечение мероприятий в сфере гражданской обороны, защиты населения и территорий муниципального образования городской округ город Пыть-Ях от чрезвычайных ситуаций»
- переподготовка  и повышение квалификации специалистов, уполномоченных решать задачи в сфере ГО и ЧС запланировано 15,0 тыс.руб., обучение планируется в  IV квартале 2016 года;
- изготовление, приобретение и распространение памяток, брошюр, плакатов - запланировано 50,0 тыс.руб. Оплачен муниципальный контракт от 15.02.2016 года №33 с ИП Аптюкова на сумму 44,1 тыс.руб. на изготовление памяток, общим тиражом 3500 штук;
- размещение в средствах массовой информации аудио, видео и печатной информации по обучению населения в сфере защиты населения и территории от угроз природного и техногенного характера - запланировано 64,0 тыс.руб. Заключен муниципальный контракт от 15.02.2016 года  №32 «На оказание услуг» с МАУ «ТРК Пыть-Яхинформ» на общую сумму 57,6 тыс.руб., срок действия до 31.12.2016 года, предусмотрено изготовление двух 30-ти секундных видеороликов по противопожарной безопасности и осуществление их проката в количестве 4460 секунд. Ролики изготовлены, осуществляется их прокат, исполнено на 01.10.2016г - 50,1 тыс.руб.; 
 - создание общественных спасательных постов в местах массового отдыха людей на водных объектах - запланировано 100,0 тыс.руб. Заключен муниципальный контракт от 19.04.2016 года № 67 с ООО ЧОП «СОБР» на оказание услуг по обеспечению 
безопасности граждан в местах массового отдыха людей на водных объектах на общую сумму 90,0 тыс.руб., исполнение на 01.10.2016г. - 100%;
- обследование водолазами дна водоема в 5 микрорайоне - запланировано 85,0 тыс.руб. Заключен муниципальный контракт от 12.05.2016 года  № 77 на выполнение работ с МКУ «ЕДДС» города Нефтеюганска на сумму 76,5 тыс.руб., работы выполнены,
исполнение на 01.10.2016г. -100%;
- лабораторные исследования воды в водоеме и песка в 5 микрорайоне - запланировано 56,0 тыс.руб. Заключен муниципальный контракт от 12.05.2016 года № 80-05-16 ПЯ  со сроком действия до 30.09.2016 года на сумму 48,0 тыс.руб, исполнение на 
01.10.2016г. -100%;
- мероприятия по обеспечению безопасности граждан в местах массового отдыха людей на водных объектах (ликвидация непредвиденных ситуаций, изготовление и установка информационных табличек) - запланировано 65,0 тыс.руб. Оплачен 
муниципальный контракт от 11.05.2016 года № 76 на изготовление щитов «Купание запрещено» с ИП «Ромашко Ж.В.» на сумму 13,0 тыс.руб. Заключен муниципальный контракт от 12.05.2016 № 78 на выполнение работ по ликвидации непредвиденных 
ситуаций (поиск утопленников) с МКУ «ЕДДС» города Нефтеюганска сроком действия до 31.10.2016 года на сумму 45,5 тыс.руб.;                       
- корректировка «Плана по предупреждению и ликвидации разливов нефти, нефтепродуктов, газового конденсата, подтоварной воды на территории муниципального образования городской округ город Пыть-Ях» запланировано 455,0 тыс.руб. Заключен 
муниципальный контракт от 08.06.2016 № 0187300019416000124-0269542-01 на оказание услуг по корректировке плана по предупреждению и ликвидации разливов нефти, нефтепродуктов, газового конденсата, подтоварной воды на территории 
м.о г.о г.Пыть-Ях с ООО «Экспертный центр по ГО ЧС «Профи»  сроком действия до 31.10.2016 года на сумму 187,5 тыс.руб.;
- обследование водолазами дна водоема в 5 микрорайоне - запланировано 85,0 тыс.руб., заключен муниципальный контракт от 12.05.2016 года  № 77 с МКУ «ЕДДС» города Нефтеюганска на выполнение работ по обследованию водолазами дна водоема 
на сумму 76,5 тыс. руб., исполнение на 01.10.2016г. - 100%.</t>
  </si>
  <si>
    <t>1) Создание общественных формирований - запланирована субсидия из бюджета автономного округа в размере 90,9 тыс. руб. (софинансирование муниципального бюджета - 39,0 тыс.руб.). По состоянию на 01.10.2016г. исполнение 13,0 тыс.руб. из окружного бюджета (софинансирование м/б 5,6 тыс.руб.). На основании распоряжения администрации города Пыть-Яха № 1662-ра от 11.07.2016г "О перечислении денежных средств членам добровольной народной дружины муниципального образования городской округ город Пыть-Ях" перечислено 18,6 тыс. руб. на материальное стимулирование членов ДНД.
2) Размещение систем видеообзора, модернизация,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 запланирована субсидия из бюджета автономного округа в размере 682,4 тыс. руб. (софинансирование муниципального бюджета - 170,6 тыс.руб.).  Заключены договоры от 24.05.2016 № 2050 СГ-ЗПО с ФГУП "Почта России" на сумму 222,0 тыс.руб. (ОБ - 177,6 тыс. руб. МБ - 44,4 тыс. руб.), от 13.05.2016 № 82 с ООО "Системная интеграция" на сумму 6,0 тыс. руб. (ОБ - 4,8 тыс. руб., МБ - 1,2 тыс. руб.). По состоянию на 01.10.2016г. исполнение 228,0 тыс.руб. (в т.ч. 182,4 тыс. руб. 
из окружного бюджета и 45,6 тыс.руб. из местного бюджета). 
3) На осуществление полномочий по созданию и обеспечению деятельности административной комиссии запланировано 1 559,2 тыс.руб., средства окружного бюджета. Исполнение на 01.10.2016 - 910,2 тыс.руб. (заработная плата и 
начисления на заработную плату за январь - июль и первую половину сентября 2016 г., взносы во внебюджетные фонды, услуги связи).
4) На обеспечение составления (изменения и дополнения) списков кандидатов в присяжные заседатели федеральных судов общей юрисдикции запланировано 29,5 тыс.руб. из средств федерального бюджета. По состоянию на 01.10.2016г. 
исполнение 15,3 тыс.руб.
5) На осуществление полномочий по государственной регистрации актов гражданского состояния предусмотрено 5 981,4 тыс.руб. (федеральный бюджет - 4 654,2 тыс.руб., окружной бюджет - 1 327,2 тыс.руб.). 
Исполнение на 01.10.2016г. - 3 762,2 тыс.руб. (федеральный бюджет - 3 108,9 тыс.руб., окружной бюджет - 653,3 тыс.руб.), (заработная плата и начисления на заработную плату за январь - август и первую половину сентября 2016 г., 
командировочные, почтовые расходы).
Всего по программе кассовое исполнение на 01.10.2016г. составило 6 348,4 тыс. рублей (50,4% % к плану к плану по бюджету).</t>
  </si>
  <si>
    <r>
      <t xml:space="preserve">Подпрограмма 1 «Развитие массовой физической культуры и спорта»
 - организация и проведение официальных спортивных мероприятий предусмотрено 2 075,0 тыс.руб., исполнение на 01.10.2016г. - 1 573,1 тыс.руб., проведено 51 городское мероприятие, участвовали в - 16 выездных мероприятиях;
 - проведение мероприятий по внедрению Всероссийского физкультурно-спортивного комплекса "Готов к труд и обороне" (ГТО), запланировано 105,0 тыс.руб. Освоение денежных средств планируется в IV квартале 2016 года (приобретение наградной продукции: грамоты, сертификаты). </t>
    </r>
    <r>
      <rPr>
        <u val="single"/>
        <sz val="15"/>
        <rFont val="Times New Roman"/>
        <family val="1"/>
      </rPr>
      <t xml:space="preserve">
</t>
    </r>
    <r>
      <rPr>
        <sz val="15"/>
        <rFont val="Times New Roman"/>
        <family val="1"/>
      </rPr>
      <t xml:space="preserve"> -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 запланировано 18 839,8 тыс.руб. (местный бюджет - 18 079,4 тыс.руб.; внебюджетные источники - 760,4 тыс.руб.), исполнение на 01.10.2016г. - 12 273,7 тыс.руб., в т.ч. местный бюджет- 12 478,8 тыс.руб.; внебюджетные источники 794,9 тыс.руб. Заключены договора на содержание имущества (тепловодоснабжение МУП "УГХ", электроэнергия ТЭК, техническое облуживание электрооборудование, вывоз ТБО); Выплачена заработная плата работников учреждений январь-август и первую половину сентября, ежегодные оплачиваемые 
отпуска, льготный проезда к месту отдыха и обратно, материальная помощь к отпуску и т.д.;
- развитие материально-технической базы учреждений муниципального образования, запланировано 72 012,6 тыс.руб.:
1. установка и монтаж турникового комплекса мкр. "Черемушки" - 234,1 тыс. руб., определен победитель  ООО "ФРАМ", исполнение на 01.10.2016г.- 226,3 тыс.руб. ;
2. ремонт кровли спортивного зала "Кедр" - 228,9 тыс.руб., определен победитель  ООО "ФРАМ", по состоянию на 01.10.2016г. работы выполнены в полном объеме, по условиям договора оплата в октябре 2016 года;
3. строительство ФСК "Ледовая арена"  - 61 778,7 тыс.руб.; Определен победитель ООО "Строительное управление №14" г. Сургут, срок выполнения работ до 31.12.2019 г., исполнение на 01.10.2016г. 12,2 тыс.руб.  Выполнены работы по 
договору от 17.08.2016 г. №42 с ООО "ТЕРРА" по выносу на местность линий отступа от красных линий и выносу репера по объекту "Физкультурно-спортивный комплекс с ледовой ареной в мкр.№1 г.Пыть-Ях". 
4. Установка и монтаж хоккейного корта с пунктом проката в мкр. №6 "Пионерный", запланировано из местного бюджета 9 770,9 тыс. руб.</t>
    </r>
  </si>
  <si>
    <t xml:space="preserve">Подпрограмма 1. "Повышение качества культурных услуг, предоставляемых в области библиотечного, музейного и архивного дела"
Заключено Соглашение от 16.03.2016г. №41 "О сотрудничестве в сфере реализации государственной программы Ханты-Мансийского автономного округа–Югры "Развитие культуры и туризма в ХМАО-Югре на 2016-2020 годы": 
 - на развитие библиотечного дела на 2016 год предусмотрено 796,8 тыс.руб., в т.ч. федеральный бюджет - 10,5 тыс.руб.;  окружной бюджет - 668,3 тыс.руб.; местный бюджет 118,0 тыс.руб. Исполнение на 01.10.2016г. - 726,1 тыс.руб., в т.ч. федеральный бюджет - 10,5 тыс.руб., окружной бюджет - 597,6 тыс.руб., местный бюджет - 118,0 тыс.руб., оплачены услуги по обеспечению доступа к сети Интернет 3-х филиалов библиотек г. Пыть-Яха, произведена поставка планшетного книжного сканера формата А3; приобретены расходные материалы (термо-этикетка для принтера штрих-кода, красящая лента для печати штрих-кода); техническое сопровождение АБИС ИРБИС; произведено пополнение библиотечного фонда на 872 экз., оформлена подписка на второе полугодие 2016 года на 143 наименования газет и журналов, приобретены АРМ в количестве 2 ед. с установленной операционной системой, пакетом программного обеспечения; по договору от 29.06.2016 №02 с ООО «Издательство «Эксмо» 
произведена поставка книжной продукции на сумму 10,5 тыс.руб. в количестве 39 экземпляров.
- на развитие музейного дела предусмотрено 70,5 тыс.руб. из местного бюджета, освоено на 01.10.2016 г. - 100%. Приобретены экспонаты (комплект народного костюма), проведено мероприятие "Вороний день";
- на развитие архивного дела запланирована субсидия из окружного бюджета 211,6 тыс.руб., по состоянию на 01.10.2016г исполнение 100,6 тыс.руб., по договору от 26.07.2016 №0187300019416000159-0269542-01 с ООО 
"Цифровой Век" осуществлена поставка системного блока, цветного принтера на сумму 83,6 тыс.руб.; по договору от 26.04.2016 №68 с Сарповой Ю.С. осуществлено сопровождение, обслуживание и развитие сайта 
отдела по делам архивов на сумму 17,0 тыс.руб.
Подпрограмма 2. "Профессиональное искусство и самодеятельное художественное творчество"
На сохранение и развитие народных художественных промыслов и ремесел, народной культуры и самодеятельного (любительского) художественного творчества запланировано из местного бюджета - 280,0 тыс.руб., на 01.10.2016 г. освоено 
183,2 тыс. руб., участие в фестивалях-конкурсах различных уровней.
Подпрограмма 3. "Реализация творческого потенциала жителей г.Пыть-Яха"
На поддержку одаренных детей и молодежи, развитие художественного образования запланировано 250,0 тыс.руб. из средств местного бюджета. По состоянию на 01.10.2016 г. освоено 89,5 тыс.руб. на участие в конкурсах: "Камерата" 
г.Нефтеюганск, "Уральские самоцветы" г. Н.Тура, школьные концерты; фестиваль "Legni and ottogni" в г. Курган; пленэр в г. Ханты-Мансийск.                                                                                                             </t>
  </si>
  <si>
    <t xml:space="preserve">Подпрограмма 1 "Совершенствование системы муниципального стратегического управления"
- обеспечение выполнения комплекса работ по реализации стратегического планирования и прогнозирования, без финансирования. Проведено 1 заседание координационного совета по реализации Стратегии социально-экономического развития муниципального образования городской округ город Пыть-Ях до 2020 года и на период до 2030 года (протокол от 25.03.2016 №1).
Подготовлен отчет об исполнении "Плана мероприятий по реализации Стратегии социально-экономического развития муниципального образования городской округ город Пыть-Ях до 2020 года и на период до 2030 года" за 2015 год. Отчет направлен главе администрации города (исх. от 25.02.2016 №8-179), рассмотрен и одобрен на заседании Координационного совета по реализации Стратегии, размещен на официальном сайте администрации города.
Разработаны и утверждены постановления администрации города:
- от 28.03.2016 №59-па «О порядке осуществления стратегического планирования на территории муниципального образования городской округ город Пыть-Ях»;
- от 28.03.2016 №60-па (с изм. от 16.09.2016 №243-па) «О порядке разработки, корректировки, утверждения (одобрения), осуществления мониторинга и контроля реализации прогноза социально-экономического развития муниципального образования 
городской округ город Пыть-Ях на среднесрочный и долгосрочный периоды»;
-   от 19.02.2016 №24-па; 17.05.2016 №104-па; от 15.07.2016 №177-па «О внесении изменений в постановление администрации города «Об утверждении муниципальной программы «Социально-экономическое развитие, инвестиции муниципального 
образования городской округ город Пыть-Ях на 2016-2020 годы».
- оперативная информация о реализации программ по состоянию на 01.02, 01.03, 01.04, 01.05, 01.06., 01.07.,01.08., 01.09.2016 (исх. от 09.02.16 №8-127; 09.03.16 №8-231, 07.04.2016 №8-332, 11.05.2016 №8-463, 07.06.2016 №8-559, 08.07.2016 №9-747, 
08.08.2016 №8-653, 07.09.2016 №8-762); Результаты реализации программ за январь-февраль, январь-март рассмотрены на совещаниях по исполнению муниципальных и ведомственных целевых программ (протоколы от 24.03.2016 №1, от 13.04.2016 №2); 
за январь- июнь 2016г. (протокол 29.07.2016 №4 заседания комиссии по вопросам стабилизации и развития финансового рынка и поддержке реального сектора экономики г. Пыть-Ях); за январь – август 2016г. (протокол от 30.09.2016 №6 заседания 
комиссии по вопросам стабилизации и развития финансового рынка и поддержке реального сектора экономики г. Пыть-Ях).
- информация о ходе реализации государственных программ автономного округа в муниципальном образовании городской округ город Пыть-Ях (сетевой график) к ВКС, исх. от 13.01.16 № 9-23; 09.02.16 № 9-123; 09.03.16 №9-209; 06.04.16 №9-322, 
10.05.16 №9-465, 03.06.16 №9-566,12.07.16 №9-769; 04.08.16 №9-897; 31.08.16 №9-995.
Ежеквартально и по итогам года формируется отчет о реализации программ, действующих на территории муниципального образования городской округ город Пыть-Ях: отчеты за 2015 год, 1 квартал и 6 месяцев 2016 года направлены главе администрации 
города (исх. от 01.02.2016 №9-96, 05.05.2016 №8-457, 12.08.2016 №8-666), опубликованы на официальном сайте администрации города в разделе "Сводная информация об исполнении муниципальных и ведомственных целевых программ". Информация о 
произведенных расходах в рамках муниципальных, ведомственных целевых и адресных программ за 2015 год рассмотрена на бюджетной комиссии (протокол от 26.02.2016 № 02);
</t>
  </si>
  <si>
    <t xml:space="preserve">Подпрограмма 2  Социальная поддержка отдельных категорий граждан
- предоставление  школьникам  права на проезд в городском транспорте без приобретения билетов на проезд, финансирование не предусмотрено. По состоянию на 01.10.2016г. право на проезд в городском транспорте без приобретения билетов на проезд предоставлено 5189 школьникам;
- предоставление неработающим пенсионерам права на проезд в городском транспорте без приобретения билетов на проезд, финансирование не предусмотрено. По состоянию на 01.10.2016г. за правом на проезд в городском транспорте без приобретения билетов в 2016 году обратилось 1 061 неработающих пенсионеров. Признаны получателями мер социальной поддержки - 1 029 человек. Отказано в представлении 32 заявителям;
- денежные выплаты отдельным категориям граждан, запланировано из местного бюджета 542,0 тыс.руб., исполнение на 01.10.2016г. - 361,0 тыс.руб. Потенциально право на получение выплаты имеют  17 граждан имеющих звание "Почетный гражданин города Пыть-Яха",  после проведенной перерегистрации, данное право подтверждено у 7 человек;
- единовременная выплата ко Дню Победы в Великой Отечественной войне, а также к юбилейным и памятным датам, гражданам, жителям города Пыть-Яха, из числа участников и инвалидов Великой Отечественной войны и приравненным к ним 
категориям, запланировано из местного бюджет 410,0 тыс.руб., исполнение на 01.10.2016г - 100%, выплаты произведены 19 лицам из числа участников инвалидов Великой Отечественной войны и приравненным к ним 
категориям;
- денежные выплаты лицам, замещавшим должности муниципальной службы или муниципальные должности в органах местного самоуправления город Пыть-Ях, запланировано из местного бюджета 4 773,7 тыс.руб., за 9 месяцев 2016 года 
количество получателей пенсии за выслугу лет, из числа лиц, замещавших муниципальные должности или должности муниципальной службы в ОМС г. Пыть-Ях составило 54 человека, задолженности нет, освоено 2 763,6 тыс.руб.;
- субсидия на возмещение  выпадающих доходов организациям, предоставляющим населению услуги бань по тарифам, не обеспечивающим возмещение издержек, запланировано из местного бюджета 1 180,0 тыс.руб., исполнение на 
01.10.2016г. - 497,5 тыс.руб., количество  получателей льготы на оплату стоимости одной помывки в городской бане составило 3 665 человек;
- информирование населения о порядке и условиях предоставления мер социальной поддержки на проезд в городском транспорте, оплата услуг СМИ, издание информационных листков и буклетов, из местного бюджета запланировано 
20,0 тыс.руб., изготовлена печатная продукция, оплата по контракту произведена 100%. </t>
  </si>
  <si>
    <t>Подпрограмма III. "Молодежь Югры и допризывная подготовка"
 - содействие профориентации и карьерным устремлениям молодежи, запланировано 1 300,0 тыс.руб., исполнение по состоянию на 01.10.2016г. - 839,9 тыс.руб., МБУ Центром "Современник" проведено 24 городских мероприятия, фактические расхоы на проведение которых составили - 336,5 тыс.руб., заключен договро с МАУ ТРК "Пыть-Яхинформ" на сумму 100,0 тыс.руб на оказание информационных услуг, фактически расходы составили -  87,0 тыс.руб. На организацию трудоустройства подростков и молодежи от 14 до 18 лет (Организация работы молодежных трудовых, отрядов) план - 300,0 тыс.руб., фактически израсходовано - 300,0 тыс.руб., трудоустроено 20 несовршеннолетних граждан; на изготовление полиграфической продукции профилактической направленности план составил - 90,0 тыс.руб., фактические расходы - 78,7 тыс.руб.; 37,8
- создание условий на развитие гражданско-патриотических, военно-патриотических качеств молодежи, запланировано из местного бюджета 540,0 тыс.руб, исполнение на 01.10.2016г. - 153,1 тыс.руб. Воспитанники военно-патриотического клуба "Витязь" (МАУ ГЛБ "Северное сияние") приняли участие в возложении цветов на городских мероприятиях "Вывод войск из Афганистана",  сумма затраченных средств составляет - 5,0 тыс.руб.; "День победы" - 9,0 тыс.руб., расходы на  проведение 
учебно -полевых  сборов для воспитанников школ в  количестве 108 человек составли - 139,1 тыс.руб.; 
 - социализация детей и молодых людей, оказавшихся в трудной жизненной ситуации, запланировано из местного бюджета 24 890,9 тыс.руб, исполнение на 01.10.2016г. - 19 880,0 тыс.руб., содержание учреждения МБУ Центр "Современник", 
выплата заработной платы;
 - обеспечение развития молодежной политики и патриотического воспитания граждан Российской Федерации, запланировано из местного бюджета 53 161,2 тыс.руб., в т.ч. местный бюджет - 45 461,2 тыс.руб., внебюджетные источники 
7 700,0 тыс.руб., исполнение на 01.10.2016г. - 40 110,8 тыс.руб., в т.ч. местный бюджет - 32 371,8 тыс.руб., внебюджетные источники 7 739,0 тыс.руб. (выплата заработной платы, содержание учреждений: МАУ АЦ "Дельфин", МАУ ГЛБ 
"Северное сияние", укрепление материально-технической базы учреждений).</t>
  </si>
  <si>
    <t>Подпрограмма II "Дорожное хозяйство"
 - содержание автомобильных дорог и искусственных сооружений на них, запланировано из местного бюджета 53 097,3 тыс.руб., исполнение на 01.10.2016г. - 33 156,9 тыс.руб. Заключены договора:  от 31.12.2015 №01 с МУП "Городское лесничество" на содержание и ремонт светофорных объектов на сумму 500,0 тыс.руб., срок выполнения работ до 31.12.2016г., исполнение на 01.10.2016г. - 100%; от 17.03.2016 №01 о предоставлении субсидии, .на сумму 25 893,2 тыс.руб., срок выполнения работ до 31.12.2016г., исполнение на 01.10.2016г - 100%; от 11.07.2016 №15 с МУП "Городское лесничество" на содержание и ремонт светофорных объектов, на возмещение затрат, понесенных предприятием на выполнение работ по ремонту и содержанию автомобильных дорог. на сумму 26 704,2 тыс.руб., срок выполнения работ до 31.12.2016г., исполнение на 01.10.2016г. - 6 763,8 тыс.руб.;
 - строительство (реконструкция) капитальный ремонт и ремонт автомобильных дорог общего пользования местного значения - заключено Соглашение от 28.01.2016 № 13 о предоставлении в 2016 году субсидии из бюджета ХМАО-Югры на софинансирование расходных обязательств по капитальному ремонту и ремонту автомобильных дорог общего пользования местного значения   на сумму 42 068,5 тыс. руб. (окружной бюджет - 39 965,1 тыс. руб., софинансирование из  
местного бюджета 5% - 2 103,4 тыс. руб.). 
- ремонт ул. Нефтяников -19 485,0 кв.м.;  1 740,0 пог.м. Заключен договор от 18.05.2016г № 187300019416000103-0210055-01 с ООО "ЮГРАТРАСАВТО-С" на выполнение работ по ремонту ул.Нефтяников, с учетом дополнительного 
соглашения №1 от 20.07.2016г. на общую сумму 41 073,0 тыс.руб. (в т.ч. окружной бюджет - 39 019,4 тыс.руб., местный бюджет - 2 053,6 тыс.руб.). Работы выполнены на сумму 40 752,9 тыс. руб.(в т.ч. окружной бюджет 38 715,3 тыс.руб., 
местный бюджет - 2 037,6 тыс.руб.), исполнение 100%. Заключено Соглашение о расторжении от 24.08.2016 к Соглашению от 18.05.2016г № 187300019416000103-0210055-01 на сумму 320,1 тыс.руб.
Всего по программе кассовое исполнение на 01.10.2016г. составило 132 685,7 тыс. рублей (79,0% к плану по бюджету).</t>
  </si>
  <si>
    <t>Всего по программе кассовое исполнение на 01.10.2016г. составило 148 903,2 тыс. рублей, в т.ч. остатки прошлого года 40 922,3 тыс.руб. (66,1% к плану по бюджету).
Всего по программе исполнение на 01.10.2016г. - 151 312,2 тыс.руб. (федеральный бюджет - 10,5 тыс.руб.; окружной бюджет - 12 824,5 тыс.руб., местный бюджет - 136 068,2 тыс. руб.; внебюджетные источники - 7 459,0 тыс.руб.) или 64,2% к плану по программе.</t>
  </si>
  <si>
    <t xml:space="preserve">Подпрограмма I «Содействие развитию градостроительной деятельности» запланировано из местного бюджета 50,0 тыс.руб.на разработку проекта планировки и межевания территории города Пыть-Ях.   Заключен муниципальный контракт от 22.04.2016г №0187300019416000070-0269542-02 с ООО "Градостроительное Проектирование" на выполнение работ по разработке проекта планировки и межевания территории города Пыть-Ях, по состоянию на 01.10.2016 года работы выполнены, исполнение - 48,9 тыс.руб.
</t>
  </si>
  <si>
    <t>Обеспеченность города Пыть-Яха утвержденными документами территориального 
планирования и градостроительного зонирования, % - 100 к плану (план 100%);</t>
  </si>
  <si>
    <t xml:space="preserve">Сохранение доли муниципальных общеобразовательных организаций, реализующих программы общего образования, здания которых находятся в аварийном состоянии или требуют 
капитального ремонта, в общей численности муниципальных общеобразовательных организаций, реализующих программы общего образования(%) - 100%, здания, находящиеся в аварийном состоянии отсутствуют;
Сохранение доли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 - 94,5% к плану (100%);
Увеличение обеспеченности детей дошкольного возраста местами в дошкольных образовательных организациях, (количество мест на 1000 детей) - 507,9 мест на 1000 детей или 99,8% к плану (план 509);
Увеличение доли обучающихся в муниципальных общеобразовательных организациях, занимающихся в одну смену, в общей численности обучающихся в муниципальных общеобразовательных организациях, (%) - 80,8 или 101,0% к плану (план - 80);
Доля муниципальных общеобразовательных организаций, имеющих физкультурный зал, в общей численности муниципальных общеобразовательных организаций, (%) - 100%
Доля населения в возрасте 7 – 18 лет, охваченная образованием с учетом образовательных 
потребностей и запросов обучающихся, в том числе имеющих ограниченные 
возможности здоровья, в общей численности населения в возрасте 7 – 18 лет, (%) - 98,6 
или 99,6% к плану (план - 99).
Средний процент достижения показателей по состоянию на 01.10.2016г. - 94,2% </t>
  </si>
  <si>
    <t>Социальная поддержка жителей муниципального образования городской округ город Пыть-Ях на 2016-2020 годы, утвержденная постановлением администрации города от 18.12.2015 № 355-па (с изм. от 30.09.2016 №253-па)</t>
  </si>
  <si>
    <t xml:space="preserve">Увеличение  количества библиотечного 
фонда  на 1000 жителей, (экз.) -  3 043 или 100,1% к плану (план 3 041);
Доля библиотечных фондов общедоступных библиотек, отраженных в электронных каталогах (%) - 100% к плану;
Увеличение посещаемости музеев муниципального образования (на 1 жителя в год),% - 0,2 или 133,3% к плану (план - 0,15);
Рост количества выставочных проектов, организованных в муниципальном образовании, по отношению к 2011 году, (%) - 62, или 100% (план 62).
Увеличение доли архивных фондов, включая аудио и видео, переведенных в электронную форму, от общего объема, хранящихся в архивах (%) - план 14,3 (по итогам года);
Увеличение количества пользователей архивной информацией (чел.) - 10 700,0 или 76,4% к плану (план 14 000);
Увеличение численности участников культурно-досуговых мероприятий 
(%, по отношению к предыдущему году) - план 1,2 (по итогам года);
Доля детей, привлекаемых к участию в творческих мероприятиях, от общего числа детей, (%) - 13,0 или 100% к плану (план - 13);
Объем платных туристских услуг, оказанных населению - 98,9 или 98,9% к плану (план - 100);
Повышение уровня удовлетворенности жителей качеством услуг, предоставляемых учреждениями 
культуры муниципального образования, % - 85,5 или 103,0% к плану (план - 83);
</t>
  </si>
  <si>
    <t xml:space="preserve">Среднемесячная заработная плата педагогических работников организаций 
дополнительного образования, руб. -  42,57тыс.руб. или 88,3% к плану (план - 48,20 тыс. руб. или 90,0% к среднемесячной заработной плате учителей общеобразовательных организаций в автономном округе).
Сохранение доли муниципальных общеобразовательных организаций, реализующих программы общего образования, здания которых находятся в аварийном состоянии или требуют 
капитального ремонта, в общей численности муниципальных общеобразовательных организаций, реализующих программы общего образования(%) - 100%, здания, находящиеся в аварийном состоянии отсутствуют;
Снижение отношения среднего балла единого государственного экзамена ( в расчете на 2 обязательных предмета) в 10% школ с лучшими результатами единого государственного экзамена к среднему баллу  единого государственного экзамена (в расчете на 2 обязательных предмета) в 10% школ с худшими результатами единого государственного экзамена - 1,08 или 95,6% к плану (план 1,13). </t>
  </si>
  <si>
    <t>Увеличение доли молодых людей в возрасте от 14 до 30 лет, участвующих в деятельности молодежных общественных объединений, в общей численности молодежи (%) -  21,3 или 78,6% к плану (план 27,1);
Увеличение доли допризывной молодежи, состоящей в патриотических клубах, центрах, учреждениях и вовлеченной в мероприятия патриотической направленности, в общей численности допризывной молодежи (%) - 20,8 или 94,5% к плану (план - 22,0);
Увеличение доли допризывной молодежи, занимающейся военно-прикладными и техническими видами спорта,  в общей численности допризывной молодежи (%) - 26,7 или 58,0% (план 46,0);</t>
  </si>
  <si>
    <t xml:space="preserve">Доля семей, обеспеченных жилыми помещениями от числа семей, желающих улучшить жилищные условия (отношение числа семей, которые приобрели или получили доступное и комфортное жилье в течение года, к числу семей, желающих улучшить свои жилищные условия), нарастающим итогом - 14,1 или 96,6% к плану (план 14,7%);
Доля молодых семей, улучшивших жилищные условия в соответствии с государственной программой, в общем числе молодых семей, поставленных на учет в качестве нуждающихся в улучшении жилищных условий, нарастающим итогом - 23,1 или 100% к плану - (план 23,1%).
Удельный вес аварийного и непригодного для проживания жилищного фонда (домов) - (план 10,5%).
Средний процент достижения показателей по состоянию на 01.10.2016г. - 74,2%   
</t>
  </si>
  <si>
    <t xml:space="preserve">Количество предоставляемых  государственных и муниципальных услуг в МФЦ, единиц - 30 812 или 92,8% к плану (план - 33 200);
Среднее время ожидания в очереди при обращении  заявителя о предоставлении муниципальных услуг, минут - 15 мин или 100% к плану;
Уровень удовлетворенности населения муниципального образования качеством предоставления   муниципальных услуг МФЦ, в % - план 90,0%. Сбор и анализ информации, необходимой для проведения мониторинга, осуществляется Департаментом общественных и внешних связей ХМАО-Югры;
Доля граждан, имеющих доступ  к получению государственных и муниципальных услуг по принципу «одного окна», в том числе в МФЦ, % - 75,4 или 93,1% к плану (план 81,0%). Показатель достигается нарастающим по итогам года.
Реальная среднемесячная заработная плата  работников, % - 100,9 или 100,3% к плану (план 100,7);
Прирост инвестиций в основной капитал в действующих ценах, в % к предыдущему году - показатель достигается  по итогам года. По данным статистической отчетности по форме №П-2 «Сведения об инвестициях в нефинансовые активы и средствах на долевое строительство» за январь-июнь 2016 года" показатель составил (-47,2%) или 5% к плану (план (-2,4). </t>
  </si>
  <si>
    <t>Увеличение доли населения, вовлеченного в эколого-просветительские мероприятия, от общего количества населения города, %- 48,63 или 100% к плану (план 48,63%);
Площади территории, очищенной  от свалок,  га - 4,78 или 79,9% к плану (план 6);
Объема вывезенного мусора, м3 - 508 или 57,3% к плану (план 886 куб.м.);
Изготовление табличек запрещающих организацию несанкционированных свалок, шт.- 10 или 100% к плану ( план 10);
Замена непригодных для использования  контейнеров ТБО, шт. - 3 или 100% к плану (план - 3);
Средний процент достижения показателей по состоянию на 01.10.2016г. - 87,3%</t>
  </si>
  <si>
    <t>6) В рамках Дня российского предпринимательства в г.Пыть-Яхе организованы и проведены публичные мероприятия (круглый стол,  выставка в библиотеке, классные  часы, деловая встреча, пресс-тур, семинар) участниками которых стали 4940 человек;   
7) В рамках проведения городского конкурса детских творческих работ "Предпринимательство сегодня" с 01.09 по 21.09.2016  осуществлялся прием творческих работ  от учащихся 6-8 классов, а также от учащихся 9-11 классов. Подведение итогов конкурса в октябре 2016 года;  
8) В целях проведения анализа и оценки наиболее востребованных и эффективных форм поддержки, предпринимателей, осуществляющих деятельность на территории города Пыть-Яха заключен договор с Торгово-промышленной палатой  округа на сумму 100,0 тыс. руб. на оказание  услуг о проведении социологического (анкетного) опроса среди субъектов малого и среднего предпринимательства.              
- финансовая поддержка субъектов малого и среднего предпринимательства, а также организаций инфраструктуры поддержки субъектов малого и среднего предпринимательства, из местного бюджета запланировано 2 493,1 тыс. руб. (2 366,6 - окружной бюджет, 126,5 - местный бюджет), исполнение на 01.10.2016г. - 917,6 тыс.руб. (844,0 тыс.руб.- окружной бюджет, 73,6 тыс.руб. - местный бюджет). Постановлением администрации города от 15.07.2016 № 180-па утвержден "Порядок предоставления 
субсидий субъектам малого и среднего предпринимательства". За отчетный период в рамках данного мероприятия предоставлена поддержка 12 субъектам малого и среднего предпринимательства, выплаты произведены в сентябре текущего года в размере 
917,6 тыс. руб.  Постановлением администрации города от 29.08.2016 № 223-па утвержден "Порядок предоставления субсидий организациям, образующим инфраструктуру поддержки субъектов малого и среднего предпринимательства в городе Пыть-Яхе". На получение субсидий поступило 3 заявки. Рассмотрение заявок запланировано в октябре 2016 года. 
 - пропаганда и популяризация предпринимательской деятельности в средствах массовой информации и сети Интернет , из местного бюджета предусмотрено 3,5 тыс.руб. Размещена информация на официальном сайте администрации
города в сети Интернет http://adm.gov86.org в разделах «Деятельность//Экономика//Предпринимательство», «Лента новостей» ( 33 публикации).
В соответствии с муниципальным контрактом с МАУ ТРК "Пыть-Яхинформ" от 03.06.2016г. №98 на сумму 3,1 тыс. руб. на оказание информационных услуг, в еженедельнике "Новая Северная газета" №22(231) от 09.06.2016г.(стр.10) размещено 
информационное объявление для субъектов предпринимательства о начале обучения по образовательному курсу "Основы предпринимательства и бизнес-планирование". 
Всего по программе кассовое исполнение на 01.10.2016г. составило 34 736,0 тыс. рублей (73,3% к плану по бюджету).</t>
  </si>
  <si>
    <t>Увеличение доли детей в возрасте от 6 до 17 лет  (включительно), охваченных всеми формами отдыха и оздоровления, от общей численности детей, нуждающихся в оздоровлении, % - 23,2 или 71,9% к плану (план 32,28%);
из них,
- прошедших оздоровление в организациях отдыха и оздоровления - 3,7 или 51,5% к плану (план 7,18%);
- прошедших оздоровление в лагерях с дневным пребыванием детей - 19,4 или 77,3% к плану (план 25,1%);
Доля детей, оставшихся без попечения родителей, 
- всего - 0,36 или 69,4% к плану (план 0,25);
- в том числе, переданных в приемные семьи  - 100%;
Количество детей - сирот  и детей, оставшихся без попечения родителей, являющихся единственными собственниками жилых помещений, либо собственниками выделенных в натуре долей жилых помещений, в которых произведен ремонт - план 1;</t>
  </si>
  <si>
    <t xml:space="preserve">Количество школьников – получателей социальной поддержки на проезд в городском транспорте - 5 189, или 96,1% к плану (план - 5 400);
Количество неработающих пенсионеров получателей социальной поддержки на проезд в городском транспорте - 1 029 или 95,1% к плану (план - 1 082);
Количество лиц, удостоенных звания «Почетный гражданин города Пыть-Яха» - 17 или 94,4% к плану (план - 18);
Количество получателей единовременной выплаты ко Дню Победы в Великой Отечественной войне, юбилейным и памятным датам - 19 или 100% к плану (план 19);
Количество получателей дополнительного пенсионного обеспечения - 56 или 84,8% к плану (план - 66);
Количество неработающих пенсионеров- получателей выплаты в связи с Юбилеем (55,60,65 и далее через 5 лет) - план 10;
Количество получателей льготы на оплату стоимости одной помывки в городской бане - 3 665 или 55,1% к плану (план - 6 650);
</t>
  </si>
  <si>
    <t>Доля муниципальных закупок у субъектов малого предпринимательства, социально 
ориентированных некоммерческих организаций в совокупном годовом объеме закупок, % - 16,3 или 101,9% к плану (план - 16);</t>
  </si>
  <si>
    <t>Подпрограмма 4 "Развитие малого и среднего предпринимательства"
 - содействие развитию субъектов малого и среднего предпринимательства, запланировано 626,3тыс.руб. (окружной бюджет 595,0 тыс.руб., местный бюджет - 31,3 тыс.руб.), исполнение на 01.10.2016г. - 575,9 тыс.руб. (окружной бюджет 544,6 тыс.руб., местный бюджет - 31,3 тыс.руб.):
1) предоставлена информационно-консультационная поддержка по 169 обращениям от субъектов малого предпринимательства и физических лиц; проведено три заседания координационного совета по вопросам развития малого и среднего предпринимательства города; 
2) в реестр субъектов малого и среднего предпринимательства-получателей поддержки, размещенном на официальном сайте администрации г.Пыть-Ях http://adm.gov86.org/ в разделе «Деятельность//Экономика//Предпринимательство», включено 62 записи;
3) проведено 2 городских конкурса:
 - «Предприниматель года-2015» в мае 2016г., согласно распоряжению администрации города от 20.05.2016 № 1195-ра (в ред. от 06.06.2016 № 1339-ра). На участие в конкурсе поступило 13 заявок, по итогам конкурса определено 9 победителей, денежное вознаграждение 144,0 тыс. руб..
 - «Лучший молодой предприниматель г.Пыть-Яха», в соответствии с распоряжением администрации города от 14.06.2016 № 1412-ра. На участие в конкурсе поступило 4 заявки, по итогам конкурса определено 3 победителя, денежное вознаграждение 145,0 
тыс.руб.Согласно проведенных конкурсов приобретены дипломы, рамки и цветы на сумму 4,6 тыс.руб.;
4) в целях пропаганды и популяризации предпринимательской деятельности в средствах массовой информации заключен договор от 26.07.2016 № 161 с МАУ  ТРК "Пыть-Яхинформ"  г. Пыть-Яха на сумму 32,3 тыс. руб.;
5) проведено 8 семинаров-тренингов для субъектов малого и среднего предпринимательства, а также граждан, желающих открыть свое дело, продолжительностью 48 академических часов, оплата по образовательным мероприятиям произведена в 
размере 150,0 тыс.руб.;</t>
  </si>
  <si>
    <t>Обеспечение надлежащего уровня эксплуатации муниципального имущества (%) - 68,5 или 68,5 к плану (план 100);
Увеличение количества объектов недвижимого имущества, в отношении которых проведены работы по реконструкции и капитальному  ремонту (ед.) - 440 или 83,7% к плану (план 526);
Увеличение площади муниципального имущества, в отношении которых проведены работы  по реконструкции и капитальному ремонту (кв.м.) - 22 031,5 или 81,8% к плану (26 933,21);
Страховая защита муниципального имущества от чрезвычайных ситуаций природного и техногенного характера (общая площадь, тыс.  кв.м.) - 14,9 или 36,3% к плану (план 41);
Обеспечение имущественной основы деятельности органов местного самоуправления - план 1;
Увеличение количества земельных участков сформированных для реализации на торгах под многоэтажное строительство, под индивидуальное жилищное строительство, объекты иного назначения (ед.) - 3 или 30% к плану (план 10);
Увеличение количества земельных участков, предназначенных для бесплатного предоставления в собственность граждан для целей строительства индивидуальных жилых домов (ед.) - 43 или 143,3% к плану (план 30);
Увеличение количества сформированных и поставленных на государственный кадастровый учет 
земельных участков под объектами муниципальной собственности (ед.) - 5 или 50,0 к плану (план 10).
Средний процент достижения показателей по состоянию на 01.10.2016г. - 59,3%</t>
  </si>
  <si>
    <t xml:space="preserve">Подпрограмма  "Дети Пыть-Яха"
- организация отдыха и оздоровления детей - запланировано 9 845,5 тыс.руб. из окружного бюджета. Реализация мероприятия осуществляется в летний, осенний периоды. За пределами муниципального образования планируется оздоровить 400 детей. По состоянию на 01.10.2016г исполнение 7 176,3 тыс.руб. 
Оздоровлено 215 детей:
- 1 смена - оздоровлено 35 детей в ООО ДОЛ «Бригантина» Р. Крым;
- 2 смена - оздоровлено  35 детей ДОЛ "Энергетик" г.Анапа;
- 3 смена - оздоровлено 62 ребенка (37 детей в ДОЛ "Энергетик" г.Анапа; 25 детей - Тюменская область ЦОиО "Дружба-Ямал"). 
- 4 смена - оздоровлено 83 ребенка в ДОЛ "Энергетик" г.Анапа, 
В осенние каникулы планируется оздоровить - 185 детей.
- организация питания  в лагерях с дневным пребыванием детей - предусмотрено 4 840,3 тыс.руб. (3 388,2 тыс.руб. из окружного бюджета, 
1 452,1 тыс.руб. средства местного бюджета). Исполнение на 01.10.2016г. - 3 848,3 тыс.руб. (окружной бюджет - 2 693,8 тыс.руб., местный бюджет - 1 154,5 тыс.руб.). В весенние, летние, осенние каникулы в лагерях с  дневным пребыванием детей планируется  оздоровить 1450 детей. В весенние каникулы в период с 21.03.2016 по 26.03.2016 в лагерях с дневным пребыванием оздоровлено 310 детей, в 1 смену оздоровлен 491 ребенок, во вторую смену - 211 ребенок; в третью смену - 112 детей.
В осенние каникулы планируется оздоровить 326 детей.
-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 предусмотрено из окружного бюджета  14 458,9 тыс.руб., в т.ч.: 
а) ежемесячное вознаграждение приемным родителям - 13 938,7 тыс.руб., исполнение на 01.10.2016г. - 10 972,0 тыс. руб., за январь-август 2016 года выплачено вознаграждение 29 приемным родителям за воспитание 40 детей;  
б) осуществление ремонта жилых помещений, принадлежащих детям-сиротам - план 520,2 тыс.руб. По состоянию на 01.10.2016г. потребность в проведении ремонта в жилом помещении ребенка-сироты отсутствует;
- на организацию деятельности по опеке и попечительству предусмотрено из окружного бюджета 11 085,0  тыс.руб., освоено на 01.10.2016г. - 6 089,1тыс.руб. Бюджетные обязательства на текущую дату оплачены в полном объеме в установленные сроки; 
- на организацию деятельности комиссии по делам несовершеннолетних и защите их прав - из окружного бюджета запланировано 8 457,9 тыс.руб. На 01.10.2016г. исполнение 5 195,6 тыс.руб.,  
обязательства по выплате заработной платы выполнены в полном объеме в установленные сроки.                                                                                                         
</t>
  </si>
  <si>
    <t xml:space="preserve">Подпрограмма 3. "Поддержка частных инвестиций в жилищно-коммунальном комплексе"
- Поддержка мероприятий, предусматривающих финансирование инвестиционных проектов в сфере жилищно-коммунального хозяйства, реализуемых на основе концессионных соглашений - обеспечение мероприятий по модернизации систем коммунальной инфраструктуры - за счет средств окружного бюджета запланировано 25 650,0 тыс.руб. местный бюджет 1 350,0 тыс. руб.), финансирование по состоянию на 01.10.2016г. не осуществлялось.
Подпрограмма 4. "Обеспечение равных прав потребителей на получение энергетических ресурсов"
- Возмещение части затрат на уплату процентов по привлекаемым заемным средствам на оплату задолженности за энергоресурсы - в соответствии с распоряжением Правительства ХМАО-Югры от 29.04.2016 №206-рп установлен предельный размер субсидии на 2016 год в сумме 6 108,7 тыс.руб., (софинансирование из местного бюджета 61,7 тыс.руб). Заключен договор с МУП "УГХ" от 30.05.2016 №12 "О предоставлении субсидии на частичное погашение процентных ставок по кредитам, привлекаемым на оплату задолженности за энергоресурсы для реализации проектов развития коммунальных служб города" на сумму 6 170,4 тыс.руб., по состоянию на 01.10.2016г. исполнено 3 672,3 тыс.руб. (3 635,6 -о/б, 36,7 тыс.руб. - м/б). </t>
  </si>
  <si>
    <t>Подпрограмма 2. "Содействие проведению капитального ремонта многоквартирных домов"
По мероприятию "Проведение капитального ремонта многоквартирных домов" запланировано софинансирование из местного бюджета 958,1 тыс. руб., исполнение на 01.10.2016г. -100%. Постановлением Правительства ХМАО-Югры от 04.03.2016 № 62-п утвержден краткосрочный план реализации программы капитального ремонта общего имущества в МКД на 2016 год, плановый объем финансирования 52 533,2 тыс. руб., в т.ч. бюджет автономного округа - 2 129,1 тыс. руб., местный бюджет - 958,1 тыс. руб., средства собственников помещений - 49 446,0 тыс.руб. 
В  2016 году запланировано проведение ремонта в 8 домах: мкр.1/д. 8,9,10,13,17; мкр..2/д.19; мкр.5/д.27; мкр.2а, ул. Железнодорожная, д.4. (постановление администрации города от 24.06.2016 № 145-па).</t>
  </si>
  <si>
    <t>Сохранение доли реализованных вопросов местного значения, отдельных государственных полномочий, переданных в установленном порядке в % - 100% к плану (план 100);
Сохранение уровня выполнения договорных обязательств по материально-техническому и организационному обеспечению деятельности администрации города в %,- 100% к плану (план 100)</t>
  </si>
  <si>
    <t>Подпрограмма I "Автомобильный транспорт"
- субсидии предприятиям автомобильного транспорта на возмещение убытков от перевозки пассажиров на городских  маршрутах, запланировано из местного бюджета 58 963,0 тыс.руб. Исполнение на 01.10.2016г. - 58 676,5 тыс.руб. В соответствии с соглашением  от 12.01.2015г. №01 предоставлена субсидия МУПАТП на возмещение недополученных доходов в связи с оказанием услуг по городским пассажирским перевозкам;</t>
  </si>
  <si>
    <t xml:space="preserve">Санитарное содержание зоны отдыха в 5 мкр., м2. - 100% (план 10 350 м2);
Подготовка мест для массового отдыха для  праздничных мероприятий (ед.) -  6 или 85,7% к плану (план 7 праздничных мероприятий - Проводы зимы, 23 февраля, 8 марта, 9 Мая, День России, День города, Новый год);
Освещение улиц, км  линий. - 75,949 (100%);
Оформление  цветочных композиций, содержание газонов (пос.), м2 - 155 518 м2 (100%);
Зимнее и летнее содержание скверов и аллей, м2. - 297 326  (100%);
Содержание городского кладбища, м2. - 53 900 (100%);
Летнее содержание городской территории, м2 - 649 624 м2 (100%);  
Механизированная уборка внутриквартальных проездов  в зимнее время, м2 - 154 950,8 (100%); 
Избежание материального ущерба от лесных пожаров на территории лесопарковых зон площадью 4539  га, руб. - 100%, по состоянию на 01.10.2016г. жалобы не поступали. 
Демонтаж детских игровых площадок с морально устаревшими малыми формами и не имеющими сертификатов, паспортов, ед. - 3 или 60,0% план 5 ед.;                      
Содержание, текущий ремонт, приобретение и монтаж малых архитектурных форм, ед. - 60 или 120,0% к плану (план 50 ед.);
Улучшение и совершенствование городских объектов, эстетического облика городской 
территории, ед.  - 32 или 94,1% к плану (план 34;
Отсутствие жалоб населения на качество оказание муниципальных услуг (выполнение работ) 
выполняемых в соответствии с утвержденными стандартами - 100,0%, по состоянию на 01.10.2016г. 
жалобы не поступали. 
Средний процент достижения показателей на 01.10.2016 -- 96,9%  </t>
  </si>
  <si>
    <t xml:space="preserve">Подпрограмма 1 «Регулирование качества окружающей среды в муниципальном образовании городской округ город Пыть-Ях»
 - на мероприятие "Организация и проведении мероприятий в рамках международной экологической акции «Спасти и сохранить», предусмотрено 397,0 тыс.руб., по состоянию на 01.10.2016 исполнение 348,4 тыс.руб.:
-  на изготовление полиграфической продукции  с ООО "Рекламная компания Медиа Тайм" от 11.05.2015 №74 на сумму 75,0 тыс. руб., по состоянию на 01.10.2016 исполнение 100%; 
- оформление акции с ИП Братковой на поставку шаров договор № 71 от 10.05.2016  на сумму 7,0 тыс. руб., по состоянию на 01.10.2016 исполнение 100%;  
- приобретение хозинвентаря для проведения общегородских субботников с ИП Гуламов Салим Ашур оглы договор № 69 от 28.04.2016  на сумму 29,0 тыс. руб., по состоянию на 01.10.2016 исполнение 100%;
- обустройство композиции из экологических материалов, композиций "Маша и Медведь"; поощрительные призы, денежное вознаграждение победителям в смотре-колнкурсе "Лучшая клумба" на общую сумму 237,4 тыс.руб.
Подпрограмма  2 «Развитие системы обращения с отходами производства и потребления в муниципальном образовании городской округ г. Пыть-Ях»
 - разработка и реализация мероприятий по ликвидации несанкционированных свалок - предусмотрено 713,0 тыс.руб., исполнение на 01.10.2016г. составило 355,0 тыс. рублей (49,8% к плану по бюджету).
Заключены  договора с ОО СП «Лифттехсервис» и ООО «ДРСК» на ликвидацию несанкционированных скалок на территории города, ООО "Рекламная компания Медиа тайм" на поставку товара (информационный стенд) на общую сумму 
355,0 тыс. руб.
Составлено 26 протоколов об административных правонарушениях; выписано 30 предписаний индивидуальным предпринимателям и управляющим компаниям, выдано 10 уведомлений, проведено 18  плановых совместно с ОМВД Росси 
по г. Пыть-Яху и 10 внеплановые проверки по жалобе жителей и управляющих компаний.
Всего по программе кассовое исполнение на 01.10.2016г. составило 703,4 тыс. рублей (63,4 % к плану по бюджету).
</t>
  </si>
  <si>
    <t>Подпрограмма 3 "Формирование благоприятной инвестиционной среды", разработано и утверждено распоряжение администрации города от 09.03.2016 №578-ра «О внесении изменений в распоряжение администрации города от 15.03.2013 № 536-ра «Об утверждении плана мероприятий по инвестиционной привлекательности муниципального образования городской округ город Пыть-Ях на 2013-2015 годы».
Инвестиционные проекты за 9 месяцев 2016 года не поступали. Заседания Координационного совета по вопросам развития инвестиционной деятельности за отчетный период не проводились. Все необходимые НПА, действующие на территории города и регулирующие инвестдеятельность, размещены на официальном сайте администрации города в разделе "Инвестиционная деятельность". Мониторинг инвестиционных проектов, реализуемых на территории города ведется постоянно. На официальном сайте администрации города в разделе "Инвестиционная деятельность" размещен Перечень инвестиционных проектов, реализуемых и планируемых к реализации на территории города, не связанных с добычей и переработкой нефти и газа.</t>
  </si>
  <si>
    <t>Подпрограмма 2: «Информационное обеспечение деятельности органов местного самоуправления города Пыть-Яха на 2016-2020 годы».
"Подготовка и размещение информации о деятельности органов местного самоуправления муниципального образования городской округ город Пыть-Ях в рамках предоставления субсидии на финансовое обеспечение муниципального задания для выполнения муниципальных работ муниципальным автономным учреждением "Телерадиокомпания Пыть-Яхинформ"  - заключено соглашение от 13.01.2016 №13 с МАУ ТРК "Пыть-Яхинформ" о порядке и условиях предоставления субсидии на финансовое обеспечение выполнения муниципального задания на оказание муниципальных услуг (выполнения работ) на сумму 22 960,9 тыс.руб. Исполнение на 01.10.2016г. -  18 558,2тыс.руб.
- Печатные издания: по состоянию на 01.10.2016 года издано 38 номеров общественно-политического еженедельника «Новая Северная газета» (тираж 41 000 экземпляров) и 38 номеров информационного приложения «Официальный вестник» (тираж 41 000 экземпляров). 
- В телевизионном эфире вышло 253 программы, 58 объявлений в блок полезной информации, 66 объявлений в бегущую строку, 111 информационных и социальных роликов.
- В радиоэфире прошли 248 выпусков программы «Новости» в количестве 550 минут. 
Всего по программе кассовое исполнение на 01.10.2016г. составило 21 965,7тыс. рублей (75,8% к плану по бюджету).</t>
  </si>
  <si>
    <t xml:space="preserve">процент </t>
  </si>
  <si>
    <t>,</t>
  </si>
  <si>
    <t>О государственной политике в сфере обеспечения межнационального согласия, гражданского единства, отдельных прав и законных интересов граждан , а также в вопросах обеспечения общественного порядка и профилактики экстремизма, незаконного оборота и потребления наркотических веществ в муниципальном образовании городской округ город Пыть-Ях в 2016-2020 годах, утвержденная постановлением администрации города от 22.12.2015 № 364-па (с изм. от 28.03.2016 №63-па)</t>
  </si>
  <si>
    <t>к 
общей сумме по Программе</t>
  </si>
  <si>
    <t>к 
общей сумме по бюджету</t>
  </si>
  <si>
    <t>к 
общей сумме финансирования</t>
  </si>
  <si>
    <t>Утвержденный план на год по программе 
(с внесениями изменений)</t>
  </si>
  <si>
    <t>№ п/п</t>
  </si>
  <si>
    <t>Наименование программы</t>
  </si>
  <si>
    <t>Уточненный план на год по бюджету</t>
  </si>
  <si>
    <t xml:space="preserve">Исполнено на отчетную дату </t>
  </si>
  <si>
    <t xml:space="preserve">Исполнено %  </t>
  </si>
  <si>
    <t>№№
ФКК</t>
  </si>
  <si>
    <t>общая 
сумма</t>
  </si>
  <si>
    <t>ФБ</t>
  </si>
  <si>
    <t>ОБ</t>
  </si>
  <si>
    <t>МБ</t>
  </si>
  <si>
    <t>другие
источники</t>
  </si>
  <si>
    <t>В том числе за счет переходящих остатков прошлого года</t>
  </si>
  <si>
    <t>Общая 
сумма</t>
  </si>
  <si>
    <t xml:space="preserve">       </t>
  </si>
  <si>
    <t>Координатор Комитет по финансам</t>
  </si>
  <si>
    <t>ИТОГО:</t>
  </si>
  <si>
    <t>тыс. руб.</t>
  </si>
  <si>
    <t>Ответственный исполнитель: Департамент образования и молодежной политики</t>
  </si>
  <si>
    <t>Ответственный исполнитель: Отдел по труду и социальным вопросам</t>
  </si>
  <si>
    <t>Ответственный исполнитель: Управление по экономике</t>
  </si>
  <si>
    <t xml:space="preserve">Ответственный исполнитель: Отдел по культуре и искусству </t>
  </si>
  <si>
    <t>Ответственный исполнитель: Отдел по физической культуре и спорту</t>
  </si>
  <si>
    <t>Ответственный исполнитель: Управление по жилищным вопросам</t>
  </si>
  <si>
    <t xml:space="preserve">Ответственный исполнитель: Управление по ЖКК, транспорту и дорогам </t>
  </si>
  <si>
    <t>Ответственный исполнитель: Отдел по работе с комиссиями и  Советом по коррупции</t>
  </si>
  <si>
    <t xml:space="preserve">Ответственный исполнитель: Управление по делам ГО и ЧС </t>
  </si>
  <si>
    <t>Ответственный исполнитель: Управление делами</t>
  </si>
  <si>
    <t>Ответственный исполнитель: Управление по муниципальному имуществу</t>
  </si>
  <si>
    <t xml:space="preserve">В </t>
  </si>
  <si>
    <t>Начальник управления по экономике                                                                   Т.К. Пацей</t>
  </si>
  <si>
    <t xml:space="preserve">Доступная среда в муниципальном образовании городской округ город Пыть-Ях на 2016-2020 годы, утвержденная постановлением администрации города от 18.12.2015 № 360-па </t>
  </si>
  <si>
    <t xml:space="preserve">Управление муниципальными финансами в муниципальном образовании городской округ город Пыть-Ях на 2016-2020 годы, утвержденная постановлением администрации города от 17.12.2015 № 348-па 
</t>
  </si>
  <si>
    <t>Ответственный исполнитель: Отдел по информационным ресурсам</t>
  </si>
  <si>
    <t>Количество социально значимых проектов социально ориентированных некоммерческих организаций  - 4 ед. или 100% к плану (план - 4);
Доля социально ориентированных негосударственных некоммерческих организаций, получивших субсидии (гранты) по результатам конкурса социально значимых проектов среди некоммерческих организаций (%) - 20 или 100% к плану (план - 20).</t>
  </si>
  <si>
    <t>всего показателей</t>
  </si>
  <si>
    <t>достигнуто 100%</t>
  </si>
  <si>
    <t>достигнуто 
более 50%</t>
  </si>
  <si>
    <t>достигнуто 
менее 50%</t>
  </si>
  <si>
    <t>средний 
% достижения показателей</t>
  </si>
  <si>
    <t>Доля наружных источников противопожарного водоснабжения находящихся в исправном состоянии, %  - 100% к плану (план - 100%);
Доля прочищенных и обновленных минерализованных полос и противопожарных разрывов, % - 100% к плану (план - 100%).</t>
  </si>
  <si>
    <t xml:space="preserve">Доля уличных водопроводных сетей, нуждающихся в замене, % - 14,3 или 100%, на уровне 2015 года (план 14,3);
Доля уличных канализационных сетей, нуждающихся в замене, % (показатель обратный) - 29,6 или 97,9% к плану (план 29,0);
Доля уличных тепловых сетей, нуждающихся в замене, % (показатель обратный) - 22,2 или 99,1% к плану (план 22,0);
</t>
  </si>
  <si>
    <t>Развитие агропромышленного комплекса и 
рынков сельскохозяйственной продукции, сырья и продовольствия в  муниципальном образовании городской округ город Пыть-Ях в 2016-2020 годах, утвержденная постановлением администрации города от 17.12.2015 № 352-па (с изм. от 06.06.2016 №127-па)</t>
  </si>
  <si>
    <t>Подпрограмма 2 «Управление муниципальным долгом в городском округе»
 - на обслуживание муниципального долга городского округа, запланировано 1 250,8 тыс.руб., по состоянию на 01.10.2016 г. бюджетный кредит погашен в полном объеме, проценты по кредиту оплачены в сумме 1 236,6 тыс.руб.;
 - планирование ассигнований на погашение долговых обязательств городского округа обеспечивает своевременное погашение муниципального долга, своевременное погашение муниципального долга, по состоянию на 01.10.2016 г погашение муниципального долга составило 113 097,8 тыс.руб.
 - мониторинг состояния муниципального долга осуществляется постоянно.
Всего по программе кассовое исполнение на 01.10.2016г. составило 1 236,6 тыс. рублей (70,6 % к плану по бюджету).</t>
  </si>
  <si>
    <t>Профинансировано на 01.10.2016</t>
  </si>
  <si>
    <t>Подпрограмма 2 «Развитие детско-юношеского спорта»
- создание условий для удовлетворения потребности населения муниципального образования в предоставлении дополнительного образования в области физической культуры и спорта, предоставление в пользование населению спортивных сооружений запланировано - 62 778,2 тыс.руб., в т.ч. местный бюджет 61 122,4 тыс.руб.; внебюджетные источники 1 655,8 тыс.руб. Исполнение на 01.10.2016г. - 44 723,2 тыс.руб., в т.ч. местный бюджет 43 347,5 тыс.руб.; внебюджетные источники 1 375,7  тыс.руб. Заключены договора на содержание имущества (тепловодоснабжение МУП "УГХ", электроэнергия ТЭК, техническое облуживание электрооборудование, вывоз ТБО); Выплачена заработная плата работникам учреждений физической культуры за январь - август и первую половину сентября 2016г.;
 - спортивные мероприятия направленные на развитие детско-юношеского спорта, запланировано 3 275,0 тыс.руб. (в т.ч. окружной бюджет - 150,0  тыс.руб., местный бюджет - 3 125,0 тыс.руб.), исполнение на 01.10.2016г. - 1 789,4 тыс.руб.(в т.ч. окружной бюджет - 150,0  тыс.руб., местный бюджет - 1 639,4тыс.руб.). 
МБУ ДО «ДЮСШ» – проведено 29 городских мероприятий, участвовали в 64 выездных мероприятиях;
МБУ ДО СДЮСШОР - проведено 6 городских мероприятия за счет внебюджетных средств, участвовали в  19 выездных мероприятиях. 
Кассовое исполнение за счет бюджетных источников на 01.10.2016г. составило 59 427,2 тыс. рублей (30,2 % к плану по бюджету).
Всего по программе исполнение на 01.10.2016г. - 61 597,8 тыс.руб. (окружной бюджет -150,0 тыс.руб., местный бюджет - 59 277,2 тыс. руб.; внебюджетные источники - 2 170,6 тыс.руб.) или 38,7% к плану по программе.</t>
  </si>
  <si>
    <t>Подпрограмма 2 «Укрепление пожарной безопасности в муниципальном образовании городской округ город Пыть-Ях»
 - оказание финансовой поддержки организациям путем  предоставления субсидий в целях финансового обеспечения (возмещения) затрат, понесённых организациями на выполнение работ по содержанию, обслуживанию и ремонту наружных источников противопожарного водоснабжения, являющихся муниципальной собственностью - запланировано 985,0 тыс.руб.   Заключены соглашения от 25.01.2016 года № 6, от 27.06.2016 №14 с МУП «УГХ» м.о. г. Пыть-Ях о предоставлении субсидии на возмещение затрат, сроком действия до 25.07.2016 года и 31.12.2016 года соответственно на сумму 492,5 тыс. руб. каждый. По состоянию на 01.10.2016 кассовый расход составил 418,4 тыс.руб.;
 - содержание минерализованных полос и противопожарных разрывов - запланировано 599,2 тыс.руб. Заключен муниципальный контракт от 07.05.2016 № 0187300019416000098-0269542-01 с МУП «Городское лесничество» на сумму 367,8 тыс.руб., работы выполнены и оплачены, исполнение на 01.10.2016г. - 100%;</t>
  </si>
  <si>
    <t>Подпрограмма 3: Материально-техническое и финансовое обеспечение деятельности МКУ "ЕДДС города Пыть-Яха"
 - финансовое обеспечение осуществления  МКУ "ЕДДС города Пыть-Яха" установленных видов деятельности  - запланировано 18 680,1 тыс.руб., исполнение на 01.10.2016г. - 14 807,5 тыс.руб.
В целях защиты населения и территорий от чрезвычайных ситуаций, обеспечение пожарной безопасности проведены мероприятия, финансирование которых программой не предусмотрены: 
- на постоянной основе, в официальном вестнике «Новая  северная газета»  публикуется информация о состоянии пожарной безопасности, обучающая информация о действиях населения при возникновении пожара и иных чрезвычайных ситуациях (всего осуществлено 28 публикации);
- на официальном сайте администрации города размещено 20 информаций;
- совместно с сотрудниками  84ПСЧ ФКУ « 6ОФПС по ХМАО –Югре» проведены рейдовые мероприятия с проведением инструктажей по противопожарной тематике и вручением памяток на 95 объектах, проинструктировано 3 554 человека; 
- проведены 27 объектовых тренировок по теме «Действия при пожаре», обучено 6 149 человек, из которых 4 553 дети;
- в телевизионный эфир выпущено 18 видеосюжетов, 1 тематическая программа по проблемам безопасности жизнедеятельности.
Всего по программе кассовое исполнение на 01.10.2016г. составило 15 915,4 тыс. рублей (75,2% к плану по бюджету).</t>
  </si>
  <si>
    <t>Увеличение количества обученных специалистов, уполномоченных решать задачи в сфере ГО и ЧС, чел. - план 2;
Увеличение количества изготовленных, приобретенных и распространенных     памяток, брошюр, плакатов, шт. - 3 500,0 или 87,5% к плану (план - 4 000);
Обеспеченность безопасности людей на водных объектах на 100 % - 100%., за отчетный период чрезвычайных ситуаций на водных объектах не допущено ;
Увеличение количества размещенной в средствах массовой информации аудио, видео и печатной информации по обучению населения в сфере защиты населения и территории от угроз природного и техногенного характера, шт. - 2 или 100% к плану (план - 2);
Увеличение количества общественных спасательных постов в местах массового отдыха людей на водных объектах, шт. - 1 или 100% к плану (план - 1);
Увеличение количества обследований водолазами дна водоема в 5 микрорайоне, раз - 1 или 100% к плану (план - 1);
Увеличение количества лабораторных исследований воды в водоеме и песка в 5 микрорайоне, шт. - 10 или 100% к плану (план 10);
Внесение корректировок в «План по предупреждении и ликвидации разливов нефти, нефтепродуктов, 
газового конденсата, подтоварной воды на территории муниципального образования городской округ 
город Пыть-Ях», шт. - 1 или 100% (план 1);</t>
  </si>
  <si>
    <t>Обеспеченность готовности к реагированию на угрозу или возникновение чрезвычайных ситуаций, 
эффективности взаимодействия привлекаемых служб и средств для предупреждения и ликвидации чрезвычайных ситуаций на территории городского округа на 100% - 100,0% за отчетный  период  чрезвычайных ситуаций не допущено.
Средний процент достижения показателей по состоянию на 01.10.2016г. - 89,7%</t>
  </si>
  <si>
    <t>По состоянию на 01.10.2016г. мероприятия на 2016 год не запланированы.</t>
  </si>
  <si>
    <t>Подпрограмма1. Содействие трудоустройству граждан 
На реализацию мероприятий по содействию трудоустройству граждан запланировано 703,4 тыс.руб из окружного бюджета. По состоянию на 01.10.2016г исполнение 510,4 тыс. руб. В рамках соглашения от 05.02.2015 №1 о совместной деятельности по организации временного трудоустройства несовершеннолетних граждан в 2015 -2020 годах между КУ ХМАО- Югры "Пыть - Яхский центр занятости населения" и МБУ Центр профилактики "Современник" в 2016 году планируется трудоустроить 332 человека, из числа  несовершеннолетних граждан в возрасте от 14 до 18 лет и 3 выпускников образовательных учреждений в возрасте до 25 лет. 
По состоянию на 01.10.2016г. заключены 22 договора по организации временного трудоустройства 321 несовершеннолетних граждан  в возрасте от 14 до 18 лет на сумму 427,0 тыс. руб., трудоустроено 324 человека, произведена компенсация расходов работодателя по оплате труда временно трудоустроенных несовершеннолетних граждан на сумму 412,3 тыс.руб.
Заключен договор по организации стажировки 3 выпускников МБУ МФЦ от 19.05.2016 №7 на сумму 238,6 тыс.руб.
Заключен договор о взаимодействии по реализации мероприятия по содействию трудоустройству незанятых инвалидов между КУ ХМАО- Югры "Пыть - Яхский центр занятости населения" и МКУ "ЦБ и КОМУ г. Пыть-Яха" от 14.03.2016 №34 на сумму 
72,7 тыс.руб. на создание 1 рабочего места для инвалида. По состоянию на 01.10.2016 года трудоустроен 1 человек. Исполнение 100%.</t>
  </si>
  <si>
    <t xml:space="preserve">Подпрограмма 1. «Развитие прочего животноводства»
- поддержка животноводства, переработки и реализации продукции животноводства - 22 822,0 тыс.руб., исполнение на 01.10.2016г. - 18 290,0 тыс.руб.  (получателями субсидий стали 6 КФХ и 6 ЛПХ); 
Проведены контрольные мероприятия в хозяйствах: 
Курячего В.Г. - акты от 25.03.; 17.06.; 13.09.2016 г.; Матвеевой С.В. - акты от 25.03.; 20.06.; 06.09.2016г.; Захарова М.Д., Захарова Д.А. - акты от 23.03.; 16.06.; 19.09.2016г.; Захаренко А.А.- акты от 24.03.; 21.06; 16.09.2016г.; Лебедевой Е.Л. - акты от 24.03.; 21.06.; 16.09.2016г.; Колещатова В.Д.- акты от 21.03.; 15.06.; 22.09.2016г.     
</t>
  </si>
  <si>
    <t xml:space="preserve">Подпрограмма 2. «Поддержка малых форм хозяйствования»
- поддержка малых форм хозяйствования - 1 500,0 тыс.руб., исполнение на 01.10.2016г. - 100% (получатель субсидии стали 1 КФХ), строительство 1-го животноводческого помещения (1-этаж - МКРС, 2 этаж - птичник); </t>
  </si>
  <si>
    <t xml:space="preserve">Подпрограмма 4.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
- проведение мероприятий по предупреждению и ликвидации болезней животных, их лечению, защите населения от болезней, общих для человека и животных - запланировано 1 086,0 тыс. руб., в т.ч. окружной бюджет - 286,0 тыс.руб.; местный бюджет - 800,0 тыс.руб. Исполнение на 01.10.2016г - 398,5 тыс.руб. в т.ч. окружной бюджет - 286,0 тыс.руб.; местный бюджет - 112,5 тыс.руб.).
Заключены контракты с ИП Салимгереевым А.Ш.:  
- от 17.01.2016г. № 0187300019415000478-0269542-01 на сумму 332,3 тыс. руб./155 шт.; 
- от 15.03.2016г. № 0187300019415000012-0269542-01 на сумму 66,3 тыс. руб./107шт.         </t>
  </si>
  <si>
    <t>Подпрограмма 5. «Общепрограммные мероприятия»
- организация и проведение городского конкурса  «Лучшее сельскохозяйственное предприятие» среди крестьянских (фермерских) хозяйств и личных подворий - запланировано 140,0 тыс.руб., местный бюджет. Проведение конкурса запланировано на 4 квартал 2016 года.
- публикация в средствах массовой информации  материалов, связанных с реализацией проекта  на территории города - запланировано 14,0 тыс. руб., местный бюджет. исполнение на 01.10.2016г. - 3,8 тыс. руб.
Проведен сбор и обобщение информации о приобретении сельскохозяйственной техники, оборудования в хозяйствах КФХ на период 2016-2018 годы.  Информация направлена в Департамент природных ресурсов и несырьевого сектора экономики от 29.09.2015 № 8-942.
Проведены выездные консультации  к главам крестьянских (фермерских) хозяйств по действующим мероприятиям государственной поддержки развития АПК в ХМАО-Югре.
Подпрограмма 6. "Мероприятия по обеспечению продовольственной безопасности"
- проведение Всероссийской сельскохозяйственной переписи 2016 года, запланировано 123,0 тыс.руб. из средств федерального бюджета,  исполнение на 01.10.2016г.- 64,5 тыс.руб. Заключены договоры:
от 24.06.2016г. №109 с гр. Журило П.И. на сумму 64,5 тыс.руб. на оказание транспортных услуг, исполнение на 01.10.2016 - 100%; от 22.06.2016г. №107 с ПАО "Мега-Фон" на сумму 1,7 тыс.руб. оказание услуг 
связи, оплата пройдет в октябре 2016 года.                                                    
Всего по программе кассовое исполнение на 01.10.2016г. составило 20 256,8 тыс. рублей (78,9% к плану по бюджету).</t>
  </si>
  <si>
    <t>Производство скота и птицы на убой в хозяйствах (в живом весе), (тонн) - 192,3 или 79,9% к плану (план - 240,8);
Производство молока в хозяйствах (тонн) - 408,9 или 77,7% к плану (план - 526);
Уровень обеспеченности собственной продукцией населения города Пыть-Яха от норматива потребления продукции, %. Показатель достигается по итогам года:
 - мясо и мясопродукты (в пересчете на мясо) - 6,7 или 79,8% к плану (план - 8,4);
 - молоко и молокопродукты (в пересчете на молоко - 3,1 или 77,5% к плану (план - 4,0);</t>
  </si>
  <si>
    <t>Количество отлова, транспортировки, учета, содержания, умерщвления, утилизации безнадзорных и бродячих животных (ед.) - 262 или 144,1% к плану (план - 182);
Отсутствие жалоб населения о нападениях безнадзорных и бродячих животных - по состоянию на 01.07.2016г. жалобы не поступали, 100%.
Средний процент достижения показателей по состоянию на 01.10.2016г. - 84,8%</t>
  </si>
  <si>
    <t xml:space="preserve">Развитие образования в муниципальном образовании городской округ город Пыть-Ях на 2016-2020 годы, утвержденная постановлением администрации города от 31.12.2015 № 404-па (с изм. от 15.07.2016 №173-па)
</t>
  </si>
  <si>
    <t>Содействие занятости населения в муниципальном образовании городской округ город Пыть-Ях на 2016-2020 годы, утвержденная постановлением администрации города от 18.12.2015 № 361-па (с изм.05.09.2016 №235-па)</t>
  </si>
  <si>
    <t>Социально-экономическое развитие, инвестиции муниципального образования городской округ город Пыть-Ях на 2016-2020 годы, утвержденная постановлением администрации города от 17.12.2015 № 353-па (с изм. от 15.07.2016 №177-па)</t>
  </si>
  <si>
    <t>Развитие культуры и туризма в муниципальном образовании городской округ город Пыть-Ях на 2016-2020 годы, утвержденная постановлением администрации города от 18.12.2015 № 354-па (с изм. от 12.08.2016 №208-па)</t>
  </si>
  <si>
    <t>Развитие физической культуры и спорта в муниципальном образовании городской округ город Пыть-Ях на 2016-2020 годы, утвержденная постановлением администрации города от 17.12.2015 № 351-па (с изм. от 29.08.2016 №224-па)</t>
  </si>
  <si>
    <t>Обеспечение доступным и комфортным жильем жителей муниципального образования городской округ город Пыть-Ях в 2016-2020 годах, утвержденная постановлением администрации города от 22.12.2015 № 369-па (с изм. от 12.07.2016 №171-па)</t>
  </si>
  <si>
    <t xml:space="preserve">Развитие жилищно-коммунального комплекса и повышение энергетической эффективности в муниципальном образовании городской округ город Пыть-Ях на 2016-2020 годы, утвержденная постановлением администрации города от 19.08.2016 № 213-па </t>
  </si>
  <si>
    <t xml:space="preserve">Обеспечение экологической безопасности муниципального образования городской округ город Пыть-Ях на 2016-2020 годы, утвержденная постановлением администрации города от 26.09.2016 № 251-па </t>
  </si>
  <si>
    <t>Развитие транспортной системы муниципального образования городской округ город Пыть-Ях на 2016-2020 годы, утвержденная постановлением администрации города от 23.12.2015 № 372-па (с изм. от 30.09.2016 №252-па)</t>
  </si>
  <si>
    <t>Благоустройство города Пыть-Ях на 2014-2016 годы, утвержденная постановлением администрации города от 25.11.2013 № 304-па (с изм. от 09.09.2016 № 237-па)</t>
  </si>
  <si>
    <t>Защита населения и территорий от чрезвычайных ситуаций, обеспечение пожарной безопасности в муниципальном образовании городской округ город Пыть-Ях на 2016-2020 годы, утвержденная постановлением администрации города от 22.12.2015 №370-па ( с изм. от 05.09.2016 №232-па)</t>
  </si>
  <si>
    <t>Информационное общество муниципального образования городской округ город Пыть-Ях на 2016- 2020 годы, утвержденная постановлением администрации города от 16.12.2015 № 344-па (с изм. от 22.07.2016 №184-па)</t>
  </si>
  <si>
    <t>Развитие гражданского общества муниципального образования городской округ город Пыть-Ях на 2016-2020 годы, утвержденная постановлением администрации города от 16.12.2015 № 343-па (с изм. от 16.09.2016 №246-па)</t>
  </si>
  <si>
    <t>Создание условий для обеспечения деятельности исполнительно-распорядительного органа местного самоуправления, развитие муниципальной службы и резерва управленческих кадров в муниципальном образовании городской округ город Пыть-Ях на 2016-2020 годы, утвержденная постановлением администрации города от 18.12.2015 № 356-па (с изм. от 19.08.2016 №214-па)</t>
  </si>
  <si>
    <t>Управление муниципальным имуществом муниципального образования городской округ город Пыть-Ях на 2016-2020 годы, утвержденная постановлением администрации города от 23.12.2015 № 373-па (с изм. от 23.08.2016 №215-па)</t>
  </si>
  <si>
    <t>Доля информационных сообщений в средствах массовой информации МАУ «ТРК Пыть-Яхинформ», отражающих деятельность органов местного самоуправления города Пыть-Яха (%) - 42,0 или 100,0% к плану (план - 42);
Число жалоб и нареканий со стороны потребителей муниципальной работы (единица) - за январь-сентябрь 2016 год жалоб и нареканий не зарегистрировано или 100% к плану. 
Средний процент достижения показателей по состоянию на 01.10.2016г. - 100%</t>
  </si>
  <si>
    <t>Доля площади жилищного фонда, обеспеченного всеми видами благоустройства, в общей площади жилищного фонда муниципального образования, % - 97,6 или 100,1% к плану (план 97,5), за счет вновь введенных МКД и сноса ветхого и аварийного жилфонда;
Доля объектов жилищно-коммунального хозяйства государственных и муниципальных предприятий, осуществляющих неэффективное управление, переданных частным операторам на основе концессионных соглашений в соответствии с графиками, актуализированными на основании проведенного анализа эффективности управления, % - план 100%.
Доля заемных средств в общем объеме капитальных вложений в системы  теплоснабжения, водоснабжения, водоотведения и очистки сточных вод, % - план 20%
Средний процент достижения показателей по состоянию на 01.10.2016г. - 66,2%</t>
  </si>
  <si>
    <t>Подпрограмма IV. "Ресурсное обеспечение в сфере образования  и молодежной политики"
- предусмотрена субсидия на реализацию приоритетных направлений развития на условиях софинансирования 99% к 1 %: на сумму 14 527,4 тыс.
руб. (14 382,1 тыс. руб. из окружного бюджета, 145,3 тыс.руб. из 
местного бюджета), исполнение на 01.10.2016г. - 100%. 
МОАУ ДОД «ЦДТ» - здание по адресу мкр.2 «Нефтяников д.4«а», завершаются внутренние отделочные работы, ведется утепление стен и облицовка фасада, приобретены материалы для выполнения указанных работ. (Контракт № 0187300019415000451-0210022-01 от 11.01.2016г., ООО СК "Империя" на общую сумму 38 570,7 тыс.руб., по условиям контракта предусмотрена рассрочка платежа на 2016-2017 годы). Планируемый срок окончания работ - октябрь 2016 г.
 -  приобретение объектов дошкольного образования запланирована субсидия из окружного бюджета на сумму 189 381,0 тыс.руб., исполнение на 01.10.2016г. - 100%. В соответствии с соглашением от 24.12.2015г № 12/15.0503/1  "О предоставлении субсидий на софинансирование расходных обязательств, возникающих при выполнении полномочий органов местного самоуправления муниципальных образований автономного округа, по вопросам приобретения в муниципальную собственность объектов для размещения дошкольных образовательных и (или) общеобразовательных организаций", перечислены второй - третий транш  за объект капитального строительства общего образования, 
приобретаемого в муниципальную собственность (2-й корпус детского сада "Фантазия" в 3-м микрорайоне на 260 мест).
 - содействие профориентации и  карьерным устремлениям молодежи (организация работы молодежных трудовых отрядов), предусмотрено 37,8 тыс. руб. из окружного бюджета, по состоянию на 01.10.2016г. исполнение 100%. МБУ Центр 
"Современник" - трудоустроено 7 человек подростков и молодежи, выполнены работы по благоустройству дошкольных образовательных организаций.
В рамках реализации наказов избирателей депутатам Думы Ханты-Мансийского автономного округа-Югры запланировано:
- 150,0 тыс.руб. на приобретение мягкого инвентаря для д/с "Аленький цветочек", на 01.10.2016г. исполнение 100%, приобретены постельные принадлежности;
- 150,0 тыс. руб. на приобретение инвентаря для МБОУ СОШ №4, на 01.10.2016г. исполнение 100%, приобретены и установлены жалюзи;
- 150,0 тыс. руб. на приобретение посуды, кухонного инвентаря для д/с "Родничок", исполнение на 01.10.2016 - 100%, приобретена посуда и кухонный инвентарь;
- 150,0 тыс.руб. на приобретение и замену дверей для д/с "Фантазия", расход на 01.10.2016 не производился;
- 149,9 тыс.руб. на приобретение мягкого инвентаря и спецодежды для д/с "Белочка", на 01.10.2016г. исполнение 100%, приобретены мягкий инвентарь и спецодежда. 
Всего по программе кассовое исполнение на 01.10.2016г. за счет бюджетных источников составило 1 092 593,2 тыс. рублей (69,1% к плану по бюджету).</t>
  </si>
  <si>
    <t>Задача 4  Содержание городских территорий в соответствии с установленными Правилами и нормами, запланировано 17 513,9 тыс. руб., исполнение на 01.10.2016г. -  7 654,4 тыс. руб. Подрядной организацией ОАО "ЮТЭК - Пыть-Ях" выполнены работы по подключению электроаппаратуры и организовано дежурство электриков на городских мероприятиях. Осуществлена подготовка мест массового отдыха к городским праздничным мероприятиям (обслуживание, монтаж, демонтаж растяжек и организация вывоза и содержания  биотуалетов). 
По договору от 15.02.2016 №34 подрядная организация ООО "ДРСК" выполнила демонтаж ледового городка; Подрядными организациями ООО "АГРО-ПЛЮС" и ООО "Дорожно ремонтная строительная компания" выполнена механизированная уборка внутриквартальных проездов по микрорайонам города в зимний период на площади 154 950,8  кв.м., предоставлена субсидия МУП "УГХ"  на содержание городского фонтана (223,0 тыс.руб.). Подрядной организацией  ООО "Пыть-Яхский Жилищный Сервис" выполнены работы по ремонту и содержанию малых архитектурных форм в микрорайонах города - завоз и планировка песка, ремонт и покраска МАФ, демонтаж аварийных конструкций.
Задача 5 Улучшение и совершенствование городских объектов, эстетического облика городской территории, запланировано на капитальный ремонт внутриквартальных проездов 54 464,7 тыс.руб., исполнение на 01.10.2016г. - 4 690,9 тыс.
руб. По мероприятию "Капитальный ремонт внутриквартальных проездов" предусмотрено 54 464,7 тыс.руб. (окружной бюджет - 14 464,7 тыс.руб.; местный бюджет - 40 000,0 тыс.руб.). Заключено Соглашение с Департаментом жилищно-
коммунального комплекса и энергетики Ханты-Мансийского автономного округа - Югры  от 26.08.2016 № 60-16с о реализации в 2016 году мероприятий по благоустройству территорий муниципального образования городской округ город 
Пыть-Ях. Распоряжением администрации города от 21.09.2016 №2142-ра "О внесении изменения в распоряжение администрации города от 22.03.2016 № 780-ра «Об утверждении перечня объектов по капитальному ремонту 
внутриквартальных проездов в рамках реализации мероприятий ведомственной целевой программы «Благоустройство города Пыть-Ях на 2014-2016 годы»  запланирован капитальный ремонт 9 объектов на сумму 54 369,7 тыс.руб.
(ОБ- 14 464,7 тыс.руб.; МБ - 39 905,0 тыс.руб.).
Задача 6 Повышение уровня культуры населения, запланировано 100,0 тыс. рублей на участие в окружном конкурсе "Самый благоустроенный город", исполнение на 01.10.2016г. - не осуществлялось.
Всего по программе кассовое исполнение на 01.10.2016г. - 31 683,2 тыс. рублей (32,7% к плану по бюджету).</t>
  </si>
  <si>
    <t xml:space="preserve">Информацию о реализации муниципальных и ведомственных целевых программ,
реализуемых на территории муниципального образования городской округ город Пыть-Ях 
по состоянию на 01.10.2016 года   
</t>
  </si>
  <si>
    <t xml:space="preserve">Подпрограмма 1. «Обеспечение деятельности администрации города Пыть-Яха» запланировано 287 504,9 тыс.руб., исполнение на 01.10.2016г. - 210 322,5 тыс.руб.
Условия для осуществления возложенных на администрацию города вопросов местного значения обеспечены в полном объеме; Освоение бюджетных средств осуществлено в рамках программных мероприятий запланированных на январь-сентябрь 2016г., посредством заключения муниципальных контрактов, выплаты з/платы, оплаты льготного проезда, командировочных расходов, перечислений налогов.
</t>
  </si>
  <si>
    <t xml:space="preserve">Подпрограмма 2. "Повышение профессионального уровня кадрового состава органов местного самоуправления, эффективности и престижности муниципальной службы"
 - повышение профессиональной компетентности муниципальных служащих и иных управленческих кадров города Пыть-Яха в рамках организации дополнительного профессионального образования, запланировано 1 012,0 тыс.руб., исполнение на 01.10.2016г. 505,3 тыс.руб , дополнительное профессиональное образование получили 50 муниципальных служащих администрации города и 1 муниципальный служащий в Думе города; 
-  организация мероприятий по формированию и подготовке резерва управленческих кадров и кадрового резерва органов местного самоуправления, по проведению конкурсов на замещение вакантных должностей муниципальной службы, без финансирования. 
Проведение конкурсов на замещение вакантных должностей муниципальной службы: 14 заседаний комиссии, на 13 должностей муниципальной службы (из них неоднократного на 7 должностей), по результатам конкурса назначены на должности м/с - 7 человек. Назначен на должность 1 человек из кадрового резерва;
Проведение конкурсов на замещение вакантных должностей руководителей МО: 5 заседаний комиссии, 3 конкурса. Назначены на должности руководителей МО – 2 человека;
Проведение конкурсов для включения в кадровый резерв – 1 конкурс, включено в резерв управленческих кадров – 1 человек, в кадровый резерв – 7 человек.
</t>
  </si>
  <si>
    <t xml:space="preserve">Подпрограмма I."Общее образование. Дополнительное образование детей":
Мероприятие "Развитие системы дополнительного образования детей" - в целях реализации Указа Президента РФ № 597 от 07 мая 2012г. заключено Соглашение от 29.15.2015 года №12/15.0517/4 на софинансирование расходных обязательств на повышение оплаты труда педагогических работников МОАУ ДОД "ЦДТ" на сумму из окружного бюджета 1 724,6 тыс. руб., 95% от общей суммы финансирования (софинансирование местного бюджета 5% - 90,8 тыс. руб.). По состоянию на 01.10.2016г исполнение из окружного бюджета 1 052,0 тыс. руб.; из местного бюджета 76,9 тыс.руб.
 Мероприятие "Обеспечение реализации основных общеобразовательных программ в общеобразовательных организациях": 
- реализация основных общеобразовательных программ - запланировано 537 105,6 тыс. руб. из окружного бюджета. Исполнение на 01.10.2016г.г. на сумму 354 687,7 тыс.руб. (расходы, связанные с  приобретением учебников, учебного оборудования, оплатой труда работников общеобразовательных организаций, классное руководство);
- предоставление обучающимся питания в школах - предусмотрено 29 201,9 тыс. руб. из окружного бюджета, исполнение на 01.10.2016г. - 15 313,5 тыс.руб.;
- социальная поддержка отдельных категорий, обучающихся в муниципальных общеобразовательных организациях - запланировано из окружного бюджета 34 288,1 тыс.руб., исполнение на 01.10.2016г. - 17 800,1 тыс.руб.;
- информационное обеспечение общеобразовательных программ - предусмотрено 502,5 тыс.руб. из окружного бюджета, исполнение на 01.10.2016г. - 318,9 тыс.руб.;
- выплата компенсации части родительской платы за содержание детей (присмотр и уход за детьми) - предусмотрено 30 142,0 тыс.руб. из окружного  бюджета, исполнение на 01.10.2016г. - 14 751,9 тыс.руб.;
- обеспечение реализации основных общеобразовательных программ дошкольного образования в детских садах - предусмотрено 401 722,1тыс.руб. из окружного бюджета, исполнение на 01.10.2016г. - 255 511,0 тыс.руб. (расходы, связанные 
с оплатой труда педагогических работников, приобретение игрушек, учебного оборудования).        
</t>
  </si>
  <si>
    <t xml:space="preserve">Сохранение отношения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 (%) - по итогам 9 месяцев показатель достигнут 100% (план 100%). 
Сохранение охвата детей в возрасте 5 – 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 – 18 лет) - 40,9 или 99,8% к плану (план 41%). 
Показатель "Среднемесячная заработная плата..." рассчитывается по итогам года.
Текущее значение показателя рассчитывается ежемесячно в срок до 12 числа месяца, следующего за отчетным месяцем.
Среднемесячная заработная плата педагогических работников дошкольных учреждений, руб.- 43,28 тыс. руб. или 84,6% к плану (план - 49,94 тыс.руб. или 100% к среднемесячной заработной плате в сфере общего образования);
Среднемесячная заработная плата педагогических работников общеобразовательных 
учреждений, руб. - 61.11 тыс.руб. или 103,9% к плану (план - 58,79 тыс. руб. или 100% к 
среднемесячной заработной плате в автономном округе);
</t>
  </si>
  <si>
    <t xml:space="preserve">Подпрограмма II. "Система оценки качества образования и информационная прозрачность системы образования"
- развитие системы оценки качества образования, включающей оценку результатов деятельности по реализации федерального государственного стандарта и учет динамики достижений каждого обучающегося, запланировано из местного бюджета 783,5 тыс.руб., исполнение на 01.10.2016г. - 540,9 тыс.руб. В семинаре «Управление качеством образования в условиях реализации ФГОС» участвовали 35 человек (октябрь 2015 года), оплата за выполненные работы по договору прошла в январе 2016 года. Приобретено программное обеспечение для сопровождения образовательных программ "Сервисное обслуживание процесса эксплуатации и развитием информационно-аналитической системы «АВЕРС: WEB-Комплектование», "Техническое сопровождение муниципального сегмента региональной информационной системы, задействованной в работе по обеспечению государственной итоговой аттестации обучающихся ";
 -  на организацию проведения единого государственного экзамена из окружного бюджета запланировано 50,0 тыс. руб., по состоянию на 01.50.2016г.исполнение 100%, средства направлены на приобретение канцелярских принадлежностей для проведения  ЕГЭ. 
</t>
  </si>
  <si>
    <t>Подпрограмма 3 "Преодоление социальной исключенности"
- обеспечение жилыми помещениями детей-сирот - предусмотрено из окружного бюджета 12 410,3 тыс.руб., на 01.10.2016г. исполнение 10 395,8 тыс.руб. В 2016 году запланировано приобретение 9 жилых помещений. По результатам аукциона на приобретение 6 жилых помещений по состоянию на 01.10.2016г. оплачены 6 контрактов на сумму 10 395,8 тыс.руб. на приобретение 6 жилых помещений;
- обеспечение дополнительных гарантий прав на жилое помещение детей-сирот, детей, оставшихся без попечения родителей, лиц из числа детей-сирот - запланировано из окружного бюджета 114,4 тыс.руб. Финансирование по состоянию на 01.10.2016г. не осуществлялось (финансирование по заявке). По состоянию на 01.10.2016г. в учреждениях ХМАО-Югры для детей-сирот, детей, оставшихся без попечения родителей, отсутствуют дети, относящиеся к данной категории граждан, у которых в собственности имеются жилые помещения либо которые имеют право пользования и проживания в жилых помещениях, 
расположенных на территории г. Пыть-Ях.   
Всего по программе кассовое исполнение на 01.10.2016г. за счет бюджетных источников составило 49 526,3 тыс. рублей (70,9% к плану по бюджету).
Средства родительской платы 809,3 тыс.руб., всего исполнение по программе за счет всех источников финансирования 50 335,6 тыс.руб. (70,7% к плану по программе)</t>
  </si>
  <si>
    <t>Доля  детей, оставшихся без попечения родителей, и лиц из числа  детей, оставшихся без попечения родителей, состоящих на учете на получение жилого помещения, включая лиц от 18 лет и старше, обеспеченных жилыми помещениями за отчетный год, в общей численности  детей, оставшихся без попечения родителей, и лиц из их числа, состоящих на учете на получение жилого помещения, включая лиц в возрасте от 18 лет и старше (всего на начало отчетного года), % - 71,4 или 71,4% к плану (план 100%);
Количество детей-сирот, детей, оставшихся без попечения родителей, лиц из числа детей-сирот и детей, оставшихся без попечения родителей, обеспеченных дополнительными гарантиями на жилое помещение - план 1.
Средний процент достижения показателей по состоянию на 01.10.2016г. - 64,5%</t>
  </si>
  <si>
    <t>Количество граждан, трудоустроенных на временные работы, из числа лиц в возрасте от 14 до 18 лет и выпускников образовательных учреждений в возрасте до 25 лет, чел. -  324 или 96,7% к плану (план 335);
Доля граждан, трудоустроенных на временные работы, из числа лиц в возрасте до 18 лет и выпускников образовательных учреждений в возрасте до 25 лет, % - 15,5 или 96,3% к плану (план - 16,1);
Количество лиц, занятых на общественных работах, человек - 2 или 100% к плану (план 2);
Количество незанятых инвалидов, трудоустроенных на вновь созданные специальные рабочие места - 1 или 100% к плану (план 1);</t>
  </si>
  <si>
    <t>Подпрограмма 2.  Улучшение условий и охраны труда в муниципальном образовании городской округ город Пыть-Ях
На осуществление отдельных государственных полномочий в сфере трудовых отношений и государственного управления охраной труда запланировано 1 900,6 тыс.руб., средства окружного бюджета.
По состоянию на 01.10.2016г. кассовый расход 528,4 тыс. руб. (оплата услуг междугородней связи; заработная плата и начисление на заработную плату январь - август 2016г., поставка наградной продукции, цветов). 
На обеспечение функций  органов местного самоуправления (содержание отдела по труду и социальным вопросам) запланировано из местного бюджета 3 983,0 тыс.руб. Исполнение на 01.10.2016г. - 3 135,5 тыс.руб.,  (заработная плата и начисление на заработную плату январь - август 2016г., и первую половину сентября). 
На реализацию мероприятий по улучшению условий и охраны труда в муниципальном образовании запланировано из местного бюджета 463,9 тыс.руб., исполнение на 01.10.2016г. - 287,6 тыс.руб. Заключено 19 договоров на обучение по охране труда  40 руководителей и специалистов муниципальных учреждений. По состоянию на 01.10.2016 обучено 29 человек на сумму 132,0 тыс.руб.
В соответствии с распоряжением администрации города от 09.03.2016 №3588-ра проведен смотр-конкурс на лучшую организацию работ в области охраны труда и регулирования социально – трудовых отношений в муниципальном образовании городской 
округ город Пыть – Ях. По итогам конкурса 8 организациям и учреждениям - победителям и призерам перечислена денежная премия в общей сумме 85,0 тыс.руб.; Заключен договор с ИП Ромашко Ж.В. на изготовление и размещение 2 баннеров на сумму 
21,0 тыс.руб., освоение 100%. Изготовлено и размещено 4 баннера по ОТ. Выпущен видеоролик к Всемирному дню охраны труда (прокат 28.04.2016, повтор 29.04.2016, 02.05.2016). Заключен договор с МАУ ТРК от 02.06.2016 №88  на сумму 49,7 тыс.
руб.- освоение 100%.Размещено 45 ед.материалов по охране труда.
Всего по программе кассовое исполнение на 01.10.2016г. составило 4 462,0 тыс. рублей (63,3% к плану по бюджету).</t>
  </si>
  <si>
    <t>Количество конкурсов по охране труда (в том числе ежегодное тестирование), ед. - 2 или100% к плану (план - 2); 
Количество изготовленных и размещенных баннеров по охране труда, шт. - 4 или 100% к плану (план - 4);
Количество обученных в области охраны труда руководителей  и специалистов, из числа работников муниципальных учреждений - 29 или 72,5% к плану (план 40);
Количество рабочих мест в муниципальных учреждениях, прошедших специальную оценку условий труда - план 25;
Количество публикаций в СМИ - 45 или 70,3% (план 64).
Средний процент достижения показателей по состоянию на 01.10.2016г. - 81,8%</t>
  </si>
  <si>
    <t xml:space="preserve">Маточное поголовье  коз, овец в личных подсобных хозяйствах, голов - 43 или 97,7% к плану (план 44);
Количество крестьянских (фермерских) хозяйств (ед.) - 7 или 100,0% к плану (план - 7);
Количество построенных или реконструированных семейных  животноводческих  ферм, ед. - 2 или 100% к плану;
Площадь земельных участков, оформленных  в собственность крестьянским фермерским хозяйством - 1,5 или 100% к плану (план 1,5 га); 
          </t>
  </si>
  <si>
    <t xml:space="preserve">Подпрограмма 3. «Развитие системы заготовки и переработки дикоросов»
по состоянию на 01.10.2016г. ИП Леготин Александр Викторович, занимающийся заготовкой и переработкой дикоросов на территории города Пыть-Яха, ввиду отсутствия полного пакета документов, предусмотренного Порядком предоставления субсидий, на получение субсидии не обратился. 
</t>
  </si>
  <si>
    <t xml:space="preserve">Создание дополнительных рабочих мест малыми формами хозяйствования - 2 или 100% к плану (план - 2);
Объем заготовки дикоросов, тонн - план 34;
Объем  переработки дикоросов, тонн - план 34;
Количество хозяйствующих субъектов в заготовке и переработке дикоросов (ед.) - 1 или 100% к плану (план - 1);     
Количество рабочих  мест в заготовке и переработке дикоросов (ед.) - 1  или 100% к плану (план -1);          </t>
  </si>
  <si>
    <t>Сбор информации и мониторинг по показателям социально-экономического развития города  формируются ежеквартально нарастающим итогом. За 2015 год, 1 квартал и 6 месяцев 2016 года итоги социально-экономического развития г.Пыть-Ях направлены в Департамент экономического развития ХМАО-Югры (исх. от 22.01.16 №09-286, 26.04.16 №9-2431, 20.07.2016 №9-4300), в Думу города (исх. от 22.01.2016 №9-288, 26.04.16 №9-2432, 21.07.2016. №9-4319); в СМИ (исх. от 25.01.16 №09-73, 26.04.16 №8-409, 22.07.2016 №9-823), в комитет по финансам администрации города (исх. от 25.01.16  №9-70, 26.04.16 №9-414, от 22.07.2016 №9-822), размещены на официальном сайте администрации города. Сформированы, направлены в комитет по финансам ожидаемые итоги социально-экономического развития г.Пыть-Ях за 2016 год (исх. от 30.08.2016 №9-982).
 - создание благоприятной конкурентной среды На официальном сайте администрации города создан раздел "Закупки для муниципальных нужд". В соответствии с Федеральным законом от 05.04.2013 N 44-ФЗ (ред. от 31.12.2014) "О контрактной системе в сфере закупок товаров, работ, услуг для обеспечения государственных и муниципальных нужд", информация о размещении заказов на поставки товаров, выполнение работ, оказание услуг размещается на официальном сайте – http://www.zakupki.gov.ru.
На территории города реализуется стандарт развития конкуренции  в соответствии с планом мероприятий ("дорожной картой") по содействию развитию конкуренции в автономном округе. Информация об исполнении мероприятий "дорожной карты" 
ежеквартально направляется в Департамент экономического развития ХМАО-Югры (исх. от 22.01.2016 г. № 8-59, от 19.04.2016 г. № 8-387, 19.07.2016 № 9-800).</t>
  </si>
  <si>
    <t>Подпрограмма 2 "Совершенствование муниципального управления"
 - предоставление государственных и муниципальных услуг в МФЦ г.Пыть-Ях - запланировано 17 313,9 тыс. руб. (окружной бюджет - 6 319,6 тыс.руб, местный бюджет - 10 994,3 тыс.руб.), исполнение на 01.10.2016г - 17 397,0 тыс.руб. (окружной бюджет - 6 284,7 тыс.руб, местный бюджет - 11 112,3 тыс.руб.), в т.ч.
в соответствии с дополнительным соглашением №1 от 26.09.2016 к соглашению №144 от 23.12.2015 о предоставлении субсидии из бюджета автономного округа на софинансирование расходных обязательств по предоставлению государственных услуг в МФЦ  запланировано 11 990,1 тыс.руб. (софинансирование местного бюджета 5% - 631,1 тыс.руб.). По состоянию на 01.10.2016г. исполнение 6 588,3 тыс.руб. (6 284,7 тыс. руб. - средства окружного бюджета; 303,6 тыс.руб. - средства местного бюджета).
Расходы на обеспечение деятельности (оказание услуг) МБУ "МФЦ" запланированы из местного бюджета в размере 10 363,2 тыс.руб, исполнение на 01.10.2016 г.- 10 808,7 тыс.руб. За январь-сентябрь 2016 года оказано 30 812 консультаций и услуг, в том числе: 14 424 - федеральные; 13 120 - региональные; 3 268 - муниципальные. Кроме этого, выдано 6 707 единиц готовых документов.
- развитие МФЦ г.Пыть-Яха - В соответствии с Соглашением от 09.10.2015 №103 о предоставлении субсидии на развитие МФЦ, по мероприятию "Развитие МФЦ" остатки 2015 года субсидии окружного бюджета составили 17 764,2 тыс. руб. 
(софинансирование местного бюджета 3 537,2 тыс.руб.). Исполнение на 01.10.2016г.- окружной бюджет 12 985,8 тыс.руб. (местный бюджет - 2 856,6 тыс.руб.):
- заключен муниципальный контракт от 30.12.2015 №0187300019415000397-0210055-01 с ООО «Строительные системы» на проведение капитального ремонта помещений под МФЦ на общую сумму 10 769,7 тыс.руб., срок исполнения работ  - до 10.06.
2016 года. Исполнение на 01.10.2016г. - 9 480,6 тыс.руб. (окружной бюджет - 8 532,5 тыс.руб.; местный бюджет - 948,1 тыс. руб.). Подготовлена документация на расторжение контракта, выставлены штрафные санкции за нарушение сроков выполнения 
работ, ведется претензионная работа. По результатам аукциона на завершение работ на проведение капитального ремонта помещений под МФЦ заключен контракт от 16.09.2016 №0187300019416000215-0210055-01 с ООО ПКС "Фрам" на общую сумму 
1 049,2 тыс.руб., срок исполнения работ до 30.11.2016 года; 
- заключены муниципальные контракты на приобретение оборудования, поставку оборудования автоматизированной системы управления потоками посетителей, поставу мебели, изготовление оборудования информационного назначения для внедрения 
единого фирменного стиля «Мои документы» на сумму 7 239,6 тыс.руб (окружной бюджет 5 330,8 тыс.руб. местный бюджет - 1 908,8 тыс.руб), исполнение на 01.10.2016г.- 6 361,8 тыс. (окружной бюджет - 4 453,3 тыс.руб., местный бюджет - 1 908,5 
тыс.руб.).</t>
  </si>
  <si>
    <t xml:space="preserve">Количество малых  и средних предприятий, единиц  - 510 или 94,6% к плану (план - 539);
Количество индивидуальных предпринимателей, единиц - 951 или 74,9% к плану (план - 1 270);
Количество субъектов малого и среднего предпринимательства - получателей финансовой поддержки по программе, единиц - 12 или 150,0% к плану (план 8);
Количество малых и средних предприятий на 10 тыс. населения города, единиц - 124,8 или 95,2% к плану (план - 131,1);
Статистическая информация по следующим показателям по состоянию на 01.10.2016г. отсутствует:
Среднесписочная численность работников малых  и средних предприятий, тыс. человек" план - 5,4; 
Оборот малых и средних предприятий, млрд. рублей  - план 5,3.
Средний процент достижения показателей по состоянию на 01.10.2016г. - 100,3%      </t>
  </si>
  <si>
    <t xml:space="preserve">Подпрограмма 4. "Продвижение туристских возможностей автономного округа на российском и международном рынках"
На участие в конференциях, совещаниях, форумах, выставках, ярмарках, фестивалях, экспедициях, слетах, конкурсах, семинарах, информационных кампаниях, ознакомительных поездках и прочих мероприятиях, направленных на развитие внутреннего, въездного и этнографического туризма запланировано 30,0 тыс.руб., по состоянию на 01.10.2016 освоено 4,5 тыс.руб. на участие в 12 Международной научно-практической конференции им. А.А.Дунина-Гаркавича.
Подпрограмма 5. "Обеспечение исполнения мероприятий муниципальных программ"
- расходы на обеспечение деятельности (оказание услуг) учреждений культуры (МАУК "ЦБС", МАУК "Краеведческий экомузей", МБОУ ДО "ДШИ", МАУК "КДЦ"), а также на ведение централизованного бухгалтерского  и  налогового  учета  и  обслуживания  учреждений  культуры  и  искусства запланированы за счет средств местного бюджета в размере 156 866,8 тыс.руб., освоено на 01.10.2016г. - 106 024,3 тыс.руб.;
- в целях реализации Указа Президента РФ № 597 от 07 мая 2012г. заключено на 2016 год Соглашение  от 11.01.2016 № 1  на софинансирование расходных обязательств на повышение оплаты труда работников муниципальных учреждений культуры  МАУК "ЦБС",  МАУК "Краеведческий экомузей", МАУК "КДЦ" на общую сумму 10 545,5 тыс.руб., 95% от общей суммы финансирования (софинансирование местного бюджета 5% - 555,0 тыс. руб.). Исполнение на 
01.10.2016г. - 9 680,0 тыс.руб. из окружного бюджета, 509,5 тыс.руб. - из местного бюджета.
Подпрограмма 6. "Развитие отраслевой инфраструктуры"
 - на обновление  материально-технической  базы МБОУ ДО "ДШИ" - запланировано 1 501,5 тыс. руб. (окружной бюджет - 1 276,3 тыс.руб.; местный бюджет - 225,2 тыс.руб.). По состоянию 
на 01.09.2016г. исполнение - 100%, подключение и 
обслуживание ИАС «Аверс», заключено 9 договоров на приобретение оборудования и музыкальных инструментов, поставка товаров произведена в полном объеме.
На реализацию наказов избирателей запланировано 1 300,0 тыс.руб., по состоянию на 01.10.2016г., исполнение 1 170,0 тыс.руб.:
- 100,0 тыс.руб. на проведение мероприятия "Фронтовой привал", исполнение на 01.10.2016г. - 100,0 тыс.руб.;
- 250,0 тыс.руб. на комплектование библиотечного фонда, исполнение на 01.10.2016г. - 250,0 тыс.руб., приобретены 317 экз. и 570 экз. художественной и отраслевой литературы соответственно;
- 100,0 тыс.руб. на обустройство эколого-этнографической тропы МАУК "КЭМ", заключен договор от 07.06.2016 №1 с ПГС "Ремонтсервис" на сумму 100,0 тыс.руб., срок выполнения работ по дополнительному соглашению №1 
от 20.07.2016 продлен до 12.08.2016г. Исполнение на 01.10.2016-100%, работы выполнены в полном объеме;
- 350,0 тыс.руб.на приобретение кресел для кинозала "Кедр", исполнение на 01.10.2016г - 350,0 тыс.руб., приобретены 30 кресел;
- 500,0 тыс.руб. на проведение мероприятия "День государственного флага РФ", по состоянию на 01.10.2016 исполнение 370,0 тыс.руб.: приобретены микрофоны, банеры, сборно-разборная выставочная конструкция на сумму 300,0 тыс.руб.; 
по договору от 03.08.2016 №57 с ООО "ИРМА-декор" оплачены сценические костюмы в количестве 2 шт. на сумму 70,0 тыс.руб.  
</t>
  </si>
  <si>
    <t>Увеличение посещаемости муниципальных учреждений культуры, (% роста к предыдущему году) - план 1,5% (по итогам года);
Приобретение кресел для кинозала (ед.) -30 или 100% к плану (план 30);
Пошив концертных костюмов (ед.) - 15 или 100% к плану;
Сдача  в эксплуатацию ГДК «Россия»  после  реконструкции (ед.) - план 1;
Обустройство эколого-этнографической тропы (ед.) - 1 или 100% (план 1);
Устройство водоотводного лотка (ед.) 1 или 100% к плану (план 1);
Уровень средней заработной платы: фактическое значение показателя рассчитывается ежемесячно в срок до 12 числа месяца следующего за отчетным месяцем. Уровень среднемесячной заработной платы работников культуры к средней заработной плате в ХМАО-Югре
за 2016г. - по состоянию на 01.10.2016 - 58,8 руб. или 71,3% к плану  (82,4 руб.).
Показатели по заработной плате достигаются по итогам года.
Средний процент достижения показателей по состоянию на 01.10.2016г. - 98,8%.
По 4 показателям целевое значение достигается по итогам года.</t>
  </si>
  <si>
    <t xml:space="preserve">Количество физкультурно-массовых и спортивных мероприятий различного уровня, проводимых на территории МО - 86 или 63,7% к плану (план 135);
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 - план 11,9 по итогам года;
Доля граждан муниципального  образования  городской  округ  город Пыть-Ях,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 на 2016 год показатель не запланирован, %;
 - из них доля  учащихся  муниципального  образования  городской  округ  город Пыть-Ях, выполнивших нормативы Всероссийского физкультурно-спортивного комплекса «Готов к труду и обороне» (ГТО), в общей численности учащихся города, принявших участие в сдаче норм, % - 12,0% или 40,0% к плану (план 30), по итогам года;
Доля населения, систематически занимающегося физической культурой и спортом, в общей численности населения, % - план 32,5, по итогам года;
</t>
  </si>
  <si>
    <t>Сохранение секций  по видам спорта  (ед.) - 11 или 100% (план 11);
Уровень обеспеченности населения спортивными сооружениями исходя из единовременной пропускной способности объектов спорта, % - 31,0% или 96,9% к плану (план 32);
Количество спортивных сооружений (ед.) - 80 или 98,8% (план 81);
Увеличение количества присвоенных спортивных разрядов и квалификационных категорий  спортивных судей (ед.) - план 390;
Сохранение отделений   по видам спорта (ед.) - 11 или 100% (план 11);
Количество тренеров по видам спорта и физкультурных работников по месту жительства  - 132 или 100% (план 132);
Доля детей, занимающихся в специализированных спортивных учреждениях, в общей численности детей от 6-15 лет %  - 21,7 или 96,4% к плану (план 22,5%), по итогам года.
Средний процент достижения показателей по состоянию на 01.010.2016г. - 87,0%.
По 3 показателям целевое значение достигается по итогам года.</t>
  </si>
  <si>
    <t xml:space="preserve">Подпрограмма II «Содействие развитию жилищного строительства»
 - приобретение  жилья для  переселения граждан из жилых помещений, признанных непригодными для проживания, на обеспечение жильем граждан, состоящих на учете для его получения на условиях социального найма, и на обеспечение работников бюджетной сферы служебным жильем и общежитиями, формирование маневренного жилищного фонда запланировано 50 359,6 тыс.руб. (в т.ч. о/б - 44 820,0 тыс. руб., м/б - 5 539,6 тыс.руб.) на приобретение 21 жилого помещения. По состоянию на 01.10.2016г.исполнение 50 278,5 тыс.руб. (окружной бюджет - 44 747,9 тыс.руб.; местный бюджет - 5 530,6 тыс.руб.), приобретено и оформлено в муниципальную собственность 21 жилое помещение; 
 - на ликвидацию и расселение 18 приспособленных для проживания строений предусмотрено  58 770,0 тыс.руб. (в т.ч. о/б - 52 305,3 тыс. руб., м/б - 6 464,7 тыс.руб.). По состоянию на 01.10.2016г исполнение 20 512,8 тыс. руб. (в т.ч. о/б - 
18 256,4 тыс. руб., м/б - 2 256,4 тыс.руб.), предоставлены 10 субсидий на приобретение жилого помещения.
Кроме этого, за счет остатков 2015 года, окружной бюджет 14 729,7 тыс. руб., предоставлено:
 - 6 субсидий на приобретение жилых помещений на сумму 6 490,9 тыс. руб. (окружной бюджет 8 049,5 тыс.руб.; софинансирование местный бюджет - 894,4 тыс. руб.);
 - 2 жилых помещения на сумму 4 601,0 тыс. руб. (окружной бюджет 4 123,0 тыс.руб.; софинансирование местный бюджет - 478,0 тыс. руб.);
</t>
  </si>
  <si>
    <t xml:space="preserve">Подпрограмма III «Обеспечение мерами государственной поддержки по улучшению жилищных условий отдельных категорий граждан»
 - улучшение жилищных условий ветеранов боевых действий, инвалидов и семей имеющих детей инвалидов, вставших на учет в качестве нуждающихся в жилых помещениях до 1 января 2005 года: на реализацию мероприятия запланировано предоставление субсидии из средств федерального бюджета в размере 3 798,4 тыс.руб., по состоянию на 01.10.2016г профинансировано 100%. Всего в списке 75 человек, по состоянию на 01.10.2016г. Департаментом строительства ХМАО-Югры в список получателей субсидий на 2016 год включено 5 человек, выдано 5 гарантийных писем, в т.ч. произведена оплата по 4 гарантийным письмам в сумме 3 038,7 тыс.руб.; 
 - улучшение жилищных условий молодых семей в соответствии с ФЦП «Жилище» - 797,7 тыс.руб., в т.ч. ф/б - 102,1 тыс.руб.; о/б. - 655,7 тыс. руб.; м/б - 39,9 тыс.руб.  В списке состоит 14 молодых семей, по состоянию на 01.10.2016г. в список получателей субсидий Департаментом строительства ХМАО-Югры на 2016 год включена 1 семья.  По состоянию на 01.10.2016г. исполнение 100%. 
 - осуществление переданных отдельных государственных полномочий, предусмотрено 25,1 тыс. руб., по состоянию на 01.10.2016 г. профинансировано 100%.
 Всего по программе кассовое исполнение на 01.10.2016г. составило 126 579,9 тыс. рублей, в т.ч. остатки прошлого года 12 172,5 тыс.руб. (71,0 % к плану по бюджету). </t>
  </si>
  <si>
    <t xml:space="preserve">Подпрограмма 1. "Создание условий для обеспечения качественными коммунальными услугами"
 - предоставление субсидии на реконструкцию, расширение, модернизацию, строительство и капитальный ремонт объектов коммунального комплекса - в соответствии с Соглашением от 27.06.2016 №38-16 о предоставлении субсидии из бюджета ХМАО-Югры муниципальному образованию на софинансирование мероприятий на капитальный ремонт (с заменой) газопроводов, систем теплоснабжения, водоснабжения и водоотведения для подготовки к осенне-зимнему периоду 2016-2017 годов предусмотрено 108 813,3 тыс.руб.(окружной бюджет 95% - 103 372,6 тыс.руб., софинансирование из местного бюджета 5% - 5 440,7 тыс.руб.), денежные средства предполагается использовать на возмещение затрат МУП "УГХ", понесенных при проведении капитального ремонта четырех объектов коммунальной инфраструктуры, утвержденных распоряжением администрации города от 28.07.2016 № 1794-ра. По состоянию на 01.10.2016г. финансирование не осуществлялось.  В программу вносятся изменения. 
</t>
  </si>
  <si>
    <t>Кроме того, по объекту "Реконструкция ВОС-1 (2 очередь)" остатки прошлого года из окружного бюджета по состоянию на 01.10.2016г. составляют 332,0 тыс. руб., средства местного  бюджета - 1 080,3 тыс.руб.
Строительство приостановлено. Изыскиваются средства на консервацию объекта. Совместно с Департаментом жилищно коммунального комплекса и энергетики ХМАО-Югры реализуется план мероприятий (дорожная карта) по решению 
вопроса обеспечения качественной питьевой водой города Пыть-Ях. Выполнены работы на сумму 693,8 тыс.руб. за счет средств местного бюджета: 
- получены заключения независимых специализированных организаций о необходимости и обоснованности изменения технологии очистки воды по объекту «Реконструкция ВОС-1 2 очередь», договоры от 05.07.2016 №48,49,50,51,52.
- получены результаты лабораторных исследований воды, очищенной на пилотной установке ООО «Акватех+», договор от 20.07.2016 №108р-07-16ПЯ. 
- разработана техническая документация на консервацию объекта, договор №39 от 14.07.2016г. ООО ТСК "Лидер". 
Всего по программе кассовое исполнение на 01.10.2016г. составило 5 324,2 тыс. рублей (3,8 % к плану по бюджету).</t>
  </si>
  <si>
    <t>Задача 1 Организация освещения улиц, запланировано 10 640,0 тыс. руб., исполнение на 01.10.2016г. - 7 946,7 тыс. руб. Поставку электроэнергии на территории м.о. г.о. город Пыть-Ях осуществляет ОАО "ТЭК" на 75 949 м линий электросетей. Заключен договор с МРО ОАО "Тюменская Энергетическая Компания" от 01.01.2016  № 200/ПЮ на поставку электроэнергии для уличного освещения. Исполнено на 01.10.2016г.- 6 026,8 тыс.руб.
В соответствии с графиками производства работ, подрядной организацией ООО "ЮграЭлектроСервис" выполняются плановые работы по техническому обслуживанию электрооборудования и электрических сетей протяженностью 75 949 м линий, исполнение на 01.10.2016г. - 1 919,9 тыс.руб.; 
Задача 2 Озеленение городских территорий, запланировано 10 007,6 тыс. руб., исполнение на 01.10.2016г. - 8 514,1 тыс. руб. Подрядной организацией МУП "Городское лесничество" на территории лесов площадью 4539 га выполняется патрулирование (объезды - проведение профилактических мероприятий, выявление нарушений в лесопарковых зонах на территории МО г.Пыть-Ях); выполнены работы по посадке цветочных композиций, оформление городских объектов, покос травы; 
Задача 3  Содержание мест захоронения, запланировано 4 193,0 тыс. руб., исполнение на 01.10.2016г. - 2 877,0 тыс.руб. Подрядной организацией МУП "Городское лесничество" на территории городского кладбища площадью  53900 м2 
выполнен комплекс работ по уборке  мусора с территории, урн, контейнеров ТБО, снега с пешеходных дорожек, посыпка песком дорожек в зимний период, осуществляется ремонт  и уход за могилами ветеранов ВОВ в количестве 45 
могил.</t>
  </si>
  <si>
    <t xml:space="preserve">Доля административных правонарушений, посягающих на общественный порядок и общественную безопасность, выявленных с участием народных дружинников (глава 20 КоАП РФ), в общем количестве таких правонарушений, % - 0,7; в 2,5 раза больше (план - 0,28);
Доля административных правонарушений, предусмотренных ст. 12.9, 12.12, 12.19 КоАП РФ, выявленных с помощью технических средств фото-видеофиксации, в общем количестве таких правонарушений, % - 90,5; 129,3% в программу вносятся изменения (план - 70);
Количество совершенных юридически значимых действий, ед. -  10 791или 75,6% (план 14 272);
Доля уличных преступлений в числе зарегистрированных общеуголовных преступлений (обратный показатель), % - 25,5 или 99,6% к плану (план 25,4)                                                                       
Доля лиц, ранее осуждавшихся за совершений преступлений, в общем количестве лиц, осужденных на основании обвинительных приговоров, вступивших в законную силу, % - 24,6 или 90,7 к плану (план 27,06) 
Общая распространенность наркомании (на 100 тыс.населения), обратный показатель - 518,2 или 108,8 % к плану (план 563,6)
Средний процент достижения показателей по состоянию на 01.10.2016г. - 125,7%
По 3 показателям целевое значение достигается по результатам социологических исследований, 
предоставленных Департаментом общественных и внешних связей ХМАО-Югры (постановление 
Правительства ХМАО-Югры от 21.08.2015 №279-па
</t>
  </si>
  <si>
    <t>Исполнение плана по налоговым и неналоговым доходам, утверждённого решением о бюджете  городского округа (без учета доходов от размещения временно свободных средств бюджета, а также доходов по штрафам, санкциям, возмещению ущерба), % - 74,5 или 82,8% к плану (план - 90,0);
Исполнение расходных обязательств городского округа за отчетный финансовый год от бюджетных ассигнований, утвержденных решением о бюджете городского округа, % - 64,8 или 72,0% к плану (план- 90,0%);
Доля главных администраторов бюджетных средств городского округа, имеющих итоговую оценку качества финансового менеджмента более 80 баллов, % - 77,8 или 96,0% к плану (план - 81,0);
Размер резервного фонда муниципального образования от первоначально утвержденного общего объема расходов бюджета городского округа, % - &lt;=3 или 100% к плану (план - &lt;=3);
Количество нарушений сроков исполнения гарантом муниципальных  гарантий городского округа -100%, за отчётный период  нарушений не выявлено</t>
  </si>
  <si>
    <t>Отношение муниципального долга городского округа к доходам бюджета  городского округа, без учета безвозмездных поступлений, %, показатель обратный - 25,2 или 99,2% к плану (план - 25,0%). 
Средний процент достижения показателей по состоянию на 01.10.2016г. - 91,7%</t>
  </si>
  <si>
    <t>Разработка и информационно-техническая поддержка официальных сайтов администрации города Пыть-Яха и Думы города Пыть-Яха, ед. 2 или 100% к плану (план - 2);
Приобретение и (или) сопровождение программного обеспечения в соответствующем году, ед. - 8 или 66,7% к плану (план - 12);
Сохранение доли модернизации и обеспечения оборудованием, % - 38 или 100% к плану.
Средний процент достижения показателей по состоянию на 01.10.2016г. - 88,9%</t>
  </si>
  <si>
    <t>Подпрограмма 1: «Поддержка социально ориентированных некоммерческих организаций и содействие развитию гражданского общества на территории муниципального образования городской округ город Пыть-Ях на 2016-2020 годы»
"Оказание финансовой поддержки социально ориентированным  негосударственным некоммерческим организациям путем  предоставления на конкурсной основе субсидий (грантов)" - заключены договоры:
- от 02.03.2016 №08 г. с Пыть-Яхской городской организацией Общероссийской общественной организации «Всероссийское общество инвалидов» на предоставлении субсидии (гранта) на сумму 774,0 тыс. руб., исполнение на 01.10.2016г - 580,5 тыс.руб., предоставлена субсидия на транспортные расходы больным почечной недостаточностью к месту проведения гемодиализа и обратно;
- от 02.03.2016 №07 с Пыть-Яхской городской общественной организацией ветеранов войны (пенсионеров), труда, Вооруженных сил и правоохранительных органов на предоставлении субсидии (гранта) на сумму 601,0 тыс.руб., исполнение на 01.10.2016г - 450,8 тыс.руб.;
- от 02.03.2016 №10 с Пыть-Яхской местной городской молодежной общественной организацией "Активист" на сумму 4 414,4 тыс.руб., исполнение на 01.10.2016г - 2 207,2 тыс.руб.;   
- от 02.03.2016 №09 с местной мусульманской религиозной организацией г. Пыть-Яха на сумму 199,0 тыс. руб., исполнение на 01.10.2016г - 149,2 тыс.руб.
"Информирование в средствах массовой информации о планах и достижениях муниципального образования город Пыть-Ях в области поддержки социально ориентированных некоммерческих организаций" - заключен муниципальный контракт 
от 08.02.2016 №17 с МАУ "Телерадиокомпания Пыть-Яхинформ" на оказание информационных услуг на сумму 44,5 тыс. руб. Срок оказания услуг по контракту ежеквартально, до 31.12.2016г., исполнение на 01.10.2016г - 19,8 тыс.руб.</t>
  </si>
  <si>
    <t>Увеличение доли муниципальных служащих, муниципальных служащих и иных управленческих 
кадров города Пыть-Яха, прошедших дополнительное профессиональное образование в % -  58,3% или к плану 83,3% (план 70%).
Увеличение доли лиц, назначенных на должности из кадрового резерва, резерва управленческих кадров, по результатам конкурса на замещение вакантных должностей муниципальной службы, от общего количества назначений на вакантные должности, в % - 100 или 166,7 к плану (план 60).</t>
  </si>
  <si>
    <t xml:space="preserve"> - проведение мониторинга и анализа эффективности мер по соблюдению требований к служебному поведению и урегулированию конфликта интересов в сфере профилактики коррупции на муниципальной службе (без финансирования), за январь-сентябрь 2016 года нарушения требований к служебному поведению, а также факты возникновения конфликта интересов не выявлены. Сведения о доходах, об имуществе и обязательствах имущественного характера представили в установленные сроки:127 муниципальных служащих и 27 руководителей муниципальных учреждений, что составило 100% от общего числа лиц, обязанных представлять указанные сведений.
 - проведение совещаний, консультационно-методических занятий, «круглых столов» для муниципальных служащих по актуальным вопросам муниципальной службы и противодействия коррупции: 20.02.2016г., 11.03.2016г. сектором кадров и муниципальной службы проведены методические занятия с муниципальными служащими администрации города и руководителями муниципальных учреждений по вопросам заполнения справок о доходах, расходах, об имуществе и обязательствах имущественного характера, разъяснение методических рекомендаций. В июне-сентябре  2016 года  в администрации города проведено тестирование муниципальных служащих на знание антикоррупционного 
законодательства. Участие в тестировании приняли участие 148 муниципальных служащих администрации города;
 - организация и проведение конкурса «Лучший муниципальный служащий города Пыть-Яха» среди муниципальных служащих органов местного самоуправления,  участие в конкурсе среди муниципальных служащих ХМАО-Югры 
«Лучший муниципальный служащий», разработано и утверждено Положение о проведении ежегодного конкурса «Лучший муниципальный служащий администрации г.Пыть-Яха» (распоряжение администрации города от 08.04.2016 
№900-ра). По результатам ежегодного конкурса «Лучший муниципальный служащий администрации г.Пыть-Яха» определены 2 победителя.
Всего по программе кассовое исполнение на 01.10.2016г. составило 210 857,8 тыс. рублей (73,0 % к плану по бюджету).</t>
  </si>
  <si>
    <t>Снижение количества коррупционных проявлений (нарушений ограничений и запретов, требований к служебному поведению) на муниципальной службе, в ед. (не менее чем на 20%) - 8 или 137,5% к плану (план 11), показатель обратный.
Средний процент достижения показателей по состоянию на 01.10.2016г. - 117,5</t>
  </si>
  <si>
    <t xml:space="preserve">Увеличение доли объектов управления муниципального имущества, для которых определена целевая функция (%), в т.ч.
 - муниципальные унитарные предприятия - план 100%;
 - хозяйственные  общества, акции (доли) которых находятся в собственности муниципального образования - исполнение на 01.10.2016 -100%;
 - объекты муниципальной казны - 81,8 или 86,1 % к плану (план 95);
Снижение удельного веса неиспользуемого недвижимого имущества  в общем количестве  недвижимого имущества (%)*, показатель обратный  - 2,3 или 73,9% к плану (план 1,7);
Снижение удельного веса расходов на предпродажную подготовку имущества в общем объеме средств  полученных от реализации имущества, в том числе от приватизации муниципального имущества  (%); - план 2,1%
Увеличение доли объектов недвижимого имущества, на которые зарегистрировано право собственности  муниципального образования в общем объеме объектов, подлежащих государственной регистрации за исключением земельных участков (%) - 92,7 или 94,6% к плану (план 98);
Увеличение удельного веса объектов недвижимого имущества, на которое зарегистрировано право оперативного управления в общем количестве объектов недвижимости, по которым принято решение о
 передаче в оперативное управление (%) - 99,0 или 100% к плану (план 99);
Увеличение удельного веса объектов недвижимого имущества, на которое зарегистрировано право 
хозяйственного ведения, в общем количестве объектов недвижимости по которым принято решение о 
закреплении в хозяйственное ведение (%) - план 50;
</t>
  </si>
  <si>
    <t xml:space="preserve">Увеличение годового объема пассажирских перевозок автомобильным транспортом в внутригородском сообщении, тыс.чел. - 873 или 65,3% к плану   (план 1 336,4);
Протяженность сети автомобильных дорог общего пользования местного значения, км - 75,8 или 100% к плану(на уровне 2015 года);
</t>
  </si>
  <si>
    <t xml:space="preserve">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процентах к предыдущему году), % - план - 6,5;
Сокращение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 - план 40,4%
Увеличение доли протяженности автомобильных дорог общего пользования местного значения, соответствующих нормативным требованиям, в общей протяженности автомобильных дорог общего пользования местного значения, % - план 59,5;
Увеличение протяженности сети автомобильных дорог общего пользования местного значения, соответствующих нормативным требованиям к транспортно-эксплуатационным показателям, км - план 45,2.
Средний процент достижения показателей по состоянию на 01.10.2016г. - 27,6%   </t>
  </si>
  <si>
    <t>Оценка степени достижения целевых значений проведена по 174 показателям:
- 84 показателям - достигнуто запланированное годовое значение; 
- 65 показателям - фактическое значение составляет 50% и выше; 
- 25 показателя -  фактическое значение составляет менее 50%. 
Средний процент достижения показателей по состоянию на 01.10.2016г. - 85,6%</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</si>
</sst>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0.0%"/>
    <numFmt numFmtId="191" formatCode="#,##0.000"/>
    <numFmt numFmtId="192" formatCode="0.000"/>
  </numFmts>
  <fonts count="21">
    <font>
      <sz val="10"/>
      <name val="Arial"/>
      <family val="0"/>
    </font>
    <font>
      <sz val="8"/>
      <name val="Arial"/>
      <family val="0"/>
    </font>
    <font>
      <sz val="12"/>
      <name val="Times New Roman"/>
      <family val="1"/>
    </font>
    <font>
      <sz val="12"/>
      <name val="Arial"/>
      <family val="0"/>
    </font>
    <font>
      <sz val="14"/>
      <name val="Times New Roman"/>
      <family val="1"/>
    </font>
    <font>
      <b/>
      <sz val="14"/>
      <name val="Times New Roman"/>
      <family val="1"/>
    </font>
    <font>
      <sz val="14"/>
      <name val="Arial"/>
      <family val="0"/>
    </font>
    <font>
      <b/>
      <sz val="16"/>
      <name val="Times New Roman"/>
      <family val="1"/>
    </font>
    <font>
      <sz val="18"/>
      <name val="Arial"/>
      <family val="0"/>
    </font>
    <font>
      <b/>
      <sz val="18"/>
      <name val="Times New Roman"/>
      <family val="1"/>
    </font>
    <font>
      <sz val="15"/>
      <name val="Times New Roman"/>
      <family val="1"/>
    </font>
    <font>
      <b/>
      <sz val="15"/>
      <name val="Times New Roman"/>
      <family val="1"/>
    </font>
    <font>
      <sz val="16"/>
      <name val="Arial"/>
      <family val="0"/>
    </font>
    <font>
      <sz val="15"/>
      <name val="Arial"/>
      <family val="0"/>
    </font>
    <font>
      <sz val="18"/>
      <name val="Times New Roman"/>
      <family val="1"/>
    </font>
    <font>
      <b/>
      <sz val="12"/>
      <name val="Arial"/>
      <family val="2"/>
    </font>
    <font>
      <sz val="16"/>
      <name val="Times New Roman"/>
      <family val="1"/>
    </font>
    <font>
      <sz val="9"/>
      <name val="Tahoma"/>
      <family val="0"/>
    </font>
    <font>
      <b/>
      <sz val="9"/>
      <name val="Tahoma"/>
      <family val="0"/>
    </font>
    <font>
      <u val="single"/>
      <sz val="15"/>
      <name val="Times New Roman"/>
      <family val="1"/>
    </font>
    <font>
      <b/>
      <sz val="8"/>
      <name val="Arial"/>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63">
    <xf numFmtId="0" fontId="0" fillId="0" borderId="0" xfId="0" applyAlignment="1">
      <alignment/>
    </xf>
    <xf numFmtId="0" fontId="2" fillId="0" borderId="0" xfId="0" applyFont="1" applyFill="1" applyAlignment="1">
      <alignment/>
    </xf>
    <xf numFmtId="0" fontId="3" fillId="0" borderId="0" xfId="0" applyFont="1" applyFill="1" applyAlignment="1">
      <alignment/>
    </xf>
    <xf numFmtId="188" fontId="3" fillId="0" borderId="0" xfId="0" applyNumberFormat="1" applyFont="1" applyFill="1" applyAlignment="1">
      <alignment/>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wrapText="1"/>
    </xf>
    <xf numFmtId="0" fontId="5" fillId="0" borderId="1" xfId="0" applyFont="1" applyFill="1" applyBorder="1" applyAlignment="1">
      <alignment horizontal="center"/>
    </xf>
    <xf numFmtId="0" fontId="5" fillId="0" borderId="1"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Fill="1" applyBorder="1" applyAlignment="1">
      <alignment/>
    </xf>
    <xf numFmtId="0" fontId="8" fillId="0" borderId="0" xfId="0" applyFont="1" applyFill="1" applyAlignment="1">
      <alignment/>
    </xf>
    <xf numFmtId="0" fontId="9" fillId="0" borderId="0" xfId="0" applyFont="1" applyFill="1" applyBorder="1" applyAlignment="1">
      <alignment horizontal="left" wrapText="1"/>
    </xf>
    <xf numFmtId="0" fontId="9" fillId="0" borderId="0" xfId="0" applyFont="1" applyFill="1" applyBorder="1" applyAlignment="1">
      <alignment horizontal="left"/>
    </xf>
    <xf numFmtId="0" fontId="12" fillId="0" borderId="0" xfId="0" applyFont="1" applyFill="1" applyAlignment="1">
      <alignment/>
    </xf>
    <xf numFmtId="3" fontId="10" fillId="0" borderId="1" xfId="0" applyNumberFormat="1" applyFont="1" applyFill="1" applyBorder="1" applyAlignment="1">
      <alignment horizontal="center" vertical="top"/>
    </xf>
    <xf numFmtId="3" fontId="11" fillId="0" borderId="1" xfId="0" applyNumberFormat="1" applyFont="1" applyFill="1" applyBorder="1" applyAlignment="1">
      <alignment horizontal="center" vertical="top"/>
    </xf>
    <xf numFmtId="3" fontId="10" fillId="0" borderId="1" xfId="0" applyNumberFormat="1" applyFont="1" applyFill="1" applyBorder="1" applyAlignment="1">
      <alignment horizontal="center" vertical="top" wrapText="1"/>
    </xf>
    <xf numFmtId="188" fontId="10" fillId="0" borderId="1" xfId="0" applyNumberFormat="1" applyFont="1" applyFill="1" applyBorder="1" applyAlignment="1">
      <alignment horizontal="left" vertical="top"/>
    </xf>
    <xf numFmtId="188" fontId="10" fillId="0" borderId="1" xfId="0" applyNumberFormat="1" applyFont="1" applyFill="1" applyBorder="1" applyAlignment="1">
      <alignment horizontal="center" vertical="top"/>
    </xf>
    <xf numFmtId="0" fontId="13" fillId="0" borderId="0" xfId="0" applyFont="1" applyFill="1" applyBorder="1" applyAlignment="1">
      <alignment/>
    </xf>
    <xf numFmtId="189" fontId="13" fillId="0" borderId="0" xfId="0" applyNumberFormat="1" applyFont="1" applyFill="1" applyBorder="1" applyAlignment="1">
      <alignment/>
    </xf>
    <xf numFmtId="2" fontId="13" fillId="0" borderId="0" xfId="0" applyNumberFormat="1" applyFont="1" applyFill="1" applyBorder="1" applyAlignment="1">
      <alignment/>
    </xf>
    <xf numFmtId="188" fontId="13" fillId="0" borderId="0" xfId="0" applyNumberFormat="1" applyFont="1" applyFill="1" applyBorder="1" applyAlignment="1">
      <alignment/>
    </xf>
    <xf numFmtId="191" fontId="13" fillId="0" borderId="0" xfId="0" applyNumberFormat="1" applyFont="1" applyFill="1" applyBorder="1" applyAlignment="1">
      <alignment/>
    </xf>
    <xf numFmtId="0" fontId="12" fillId="0" borderId="0" xfId="0" applyFont="1" applyFill="1" applyBorder="1" applyAlignment="1">
      <alignment/>
    </xf>
    <xf numFmtId="0" fontId="14" fillId="0" borderId="0" xfId="0" applyFont="1" applyFill="1" applyBorder="1" applyAlignment="1">
      <alignment horizontal="left"/>
    </xf>
    <xf numFmtId="0" fontId="3" fillId="0" borderId="0" xfId="0" applyFont="1" applyFill="1" applyAlignment="1">
      <alignment wrapText="1"/>
    </xf>
    <xf numFmtId="188" fontId="10" fillId="0" borderId="1" xfId="0" applyNumberFormat="1" applyFont="1" applyFill="1" applyBorder="1" applyAlignment="1">
      <alignment vertical="top"/>
    </xf>
    <xf numFmtId="0" fontId="3" fillId="0" borderId="0" xfId="0" applyFont="1" applyFill="1" applyAlignment="1">
      <alignment vertical="top"/>
    </xf>
    <xf numFmtId="188" fontId="10" fillId="0" borderId="2" xfId="0" applyNumberFormat="1" applyFont="1" applyFill="1" applyBorder="1" applyAlignment="1">
      <alignment vertical="top"/>
    </xf>
    <xf numFmtId="3" fontId="15" fillId="0" borderId="0" xfId="0" applyNumberFormat="1" applyFont="1" applyFill="1" applyAlignment="1">
      <alignment/>
    </xf>
    <xf numFmtId="0" fontId="15" fillId="0" borderId="0" xfId="0" applyFont="1" applyFill="1" applyAlignment="1">
      <alignment/>
    </xf>
    <xf numFmtId="189" fontId="15" fillId="0" borderId="0" xfId="0" applyNumberFormat="1" applyFont="1" applyFill="1" applyAlignment="1">
      <alignment/>
    </xf>
    <xf numFmtId="188" fontId="3" fillId="0" borderId="0" xfId="0" applyNumberFormat="1" applyFont="1" applyFill="1" applyAlignment="1">
      <alignment vertical="top"/>
    </xf>
    <xf numFmtId="3" fontId="10" fillId="0" borderId="3" xfId="0" applyNumberFormat="1" applyFont="1" applyFill="1" applyBorder="1" applyAlignment="1">
      <alignment horizontal="center" vertical="top"/>
    </xf>
    <xf numFmtId="188" fontId="11" fillId="0" borderId="1" xfId="0" applyNumberFormat="1" applyFont="1" applyFill="1" applyBorder="1" applyAlignment="1">
      <alignment horizontal="left" vertical="top"/>
    </xf>
    <xf numFmtId="188" fontId="11" fillId="0" borderId="1" xfId="0" applyNumberFormat="1" applyFont="1" applyFill="1" applyBorder="1" applyAlignment="1">
      <alignment horizontal="right" vertical="top"/>
    </xf>
    <xf numFmtId="188" fontId="11" fillId="0" borderId="1" xfId="0" applyNumberFormat="1" applyFont="1" applyFill="1" applyBorder="1" applyAlignment="1">
      <alignment vertical="top"/>
    </xf>
    <xf numFmtId="0" fontId="3" fillId="0" borderId="1" xfId="0" applyFont="1" applyFill="1" applyBorder="1" applyAlignment="1">
      <alignment wrapText="1"/>
    </xf>
    <xf numFmtId="0" fontId="3" fillId="0" borderId="1" xfId="0" applyFont="1" applyFill="1" applyBorder="1" applyAlignment="1">
      <alignment/>
    </xf>
    <xf numFmtId="188" fontId="10" fillId="0" borderId="1" xfId="0" applyNumberFormat="1" applyFont="1" applyFill="1" applyBorder="1" applyAlignment="1">
      <alignment horizontal="left" vertical="top" wrapText="1"/>
    </xf>
    <xf numFmtId="189" fontId="3" fillId="0" borderId="4" xfId="0" applyNumberFormat="1" applyFont="1" applyFill="1" applyBorder="1" applyAlignment="1">
      <alignment/>
    </xf>
    <xf numFmtId="189" fontId="3" fillId="0" borderId="5" xfId="0" applyNumberFormat="1" applyFont="1" applyFill="1" applyBorder="1" applyAlignment="1">
      <alignment/>
    </xf>
    <xf numFmtId="0" fontId="3" fillId="0" borderId="5" xfId="0" applyFont="1" applyFill="1" applyBorder="1" applyAlignment="1">
      <alignment/>
    </xf>
    <xf numFmtId="0" fontId="3" fillId="0" borderId="0" xfId="0" applyFont="1" applyFill="1" applyAlignment="1">
      <alignment/>
    </xf>
    <xf numFmtId="189" fontId="15" fillId="0" borderId="1" xfId="0" applyNumberFormat="1" applyFont="1" applyFill="1" applyBorder="1" applyAlignment="1">
      <alignment/>
    </xf>
    <xf numFmtId="0" fontId="15" fillId="0" borderId="0" xfId="0" applyFont="1" applyFill="1" applyAlignment="1">
      <alignment/>
    </xf>
    <xf numFmtId="0" fontId="15" fillId="0" borderId="1" xfId="0" applyFont="1" applyFill="1" applyBorder="1" applyAlignment="1">
      <alignment/>
    </xf>
    <xf numFmtId="189" fontId="3" fillId="0" borderId="0" xfId="0" applyNumberFormat="1" applyFont="1" applyFill="1" applyAlignment="1">
      <alignment/>
    </xf>
    <xf numFmtId="188" fontId="10" fillId="0" borderId="3" xfId="0" applyNumberFormat="1" applyFont="1" applyFill="1" applyBorder="1" applyAlignment="1">
      <alignment horizontal="left" vertical="top" wrapText="1"/>
    </xf>
    <xf numFmtId="188" fontId="3" fillId="0" borderId="5" xfId="0" applyNumberFormat="1" applyFont="1" applyFill="1" applyBorder="1" applyAlignment="1">
      <alignment/>
    </xf>
    <xf numFmtId="188" fontId="10" fillId="0" borderId="1" xfId="0" applyNumberFormat="1" applyFont="1" applyFill="1" applyBorder="1" applyAlignment="1">
      <alignment horizontal="right" vertical="top" wrapText="1"/>
    </xf>
    <xf numFmtId="188" fontId="10" fillId="0" borderId="1" xfId="0" applyNumberFormat="1" applyFont="1" applyFill="1" applyBorder="1" applyAlignment="1">
      <alignment horizontal="right" vertical="top"/>
    </xf>
    <xf numFmtId="188" fontId="10" fillId="0" borderId="1" xfId="0" applyNumberFormat="1" applyFont="1" applyFill="1" applyBorder="1" applyAlignment="1">
      <alignment vertical="top" wrapText="1"/>
    </xf>
    <xf numFmtId="188" fontId="3" fillId="0" borderId="0" xfId="0" applyNumberFormat="1" applyFont="1" applyFill="1" applyAlignment="1">
      <alignment horizontal="right" vertical="top"/>
    </xf>
    <xf numFmtId="188" fontId="3" fillId="0" borderId="6" xfId="0" applyNumberFormat="1" applyFont="1" applyFill="1" applyBorder="1" applyAlignment="1">
      <alignment horizontal="right" vertical="top"/>
    </xf>
    <xf numFmtId="0" fontId="3" fillId="0" borderId="0" xfId="0" applyFont="1" applyFill="1" applyAlignment="1">
      <alignment horizontal="right" vertical="top"/>
    </xf>
    <xf numFmtId="0" fontId="2" fillId="0" borderId="0" xfId="0" applyFont="1" applyFill="1" applyAlignment="1">
      <alignment wrapText="1"/>
    </xf>
    <xf numFmtId="188" fontId="3" fillId="0" borderId="4" xfId="0" applyNumberFormat="1" applyFont="1" applyFill="1" applyBorder="1" applyAlignment="1">
      <alignment/>
    </xf>
    <xf numFmtId="0" fontId="3" fillId="0" borderId="5" xfId="0" applyFont="1" applyFill="1" applyBorder="1" applyAlignment="1">
      <alignment wrapText="1"/>
    </xf>
    <xf numFmtId="0" fontId="3" fillId="0" borderId="4" xfId="0" applyFont="1" applyFill="1" applyBorder="1" applyAlignment="1">
      <alignment/>
    </xf>
    <xf numFmtId="188" fontId="10" fillId="0" borderId="3" xfId="0" applyNumberFormat="1" applyFont="1" applyFill="1" applyBorder="1" applyAlignment="1">
      <alignment horizontal="right" vertical="top" wrapText="1"/>
    </xf>
    <xf numFmtId="188" fontId="10" fillId="0" borderId="3" xfId="0" applyNumberFormat="1" applyFont="1" applyFill="1" applyBorder="1" applyAlignment="1">
      <alignment horizontal="right" vertical="top"/>
    </xf>
    <xf numFmtId="188" fontId="10" fillId="0" borderId="3" xfId="0" applyNumberFormat="1" applyFont="1" applyFill="1" applyBorder="1" applyAlignment="1">
      <alignment vertical="top"/>
    </xf>
    <xf numFmtId="3" fontId="10" fillId="0" borderId="7" xfId="0" applyNumberFormat="1" applyFont="1" applyFill="1" applyBorder="1" applyAlignment="1">
      <alignment horizontal="center" vertical="top"/>
    </xf>
    <xf numFmtId="188" fontId="10" fillId="0" borderId="7" xfId="0" applyNumberFormat="1" applyFont="1" applyFill="1" applyBorder="1" applyAlignment="1">
      <alignment vertical="top" wrapText="1"/>
    </xf>
    <xf numFmtId="188" fontId="10" fillId="0" borderId="7" xfId="0" applyNumberFormat="1" applyFont="1" applyFill="1" applyBorder="1" applyAlignment="1">
      <alignment horizontal="right" vertical="top"/>
    </xf>
    <xf numFmtId="188" fontId="10" fillId="0" borderId="7" xfId="0" applyNumberFormat="1" applyFont="1" applyFill="1" applyBorder="1" applyAlignment="1">
      <alignment horizontal="right" vertical="top" wrapText="1"/>
    </xf>
    <xf numFmtId="188" fontId="10" fillId="0" borderId="7" xfId="0" applyNumberFormat="1" applyFont="1" applyFill="1" applyBorder="1" applyAlignment="1">
      <alignment vertical="top"/>
    </xf>
    <xf numFmtId="188" fontId="10" fillId="0" borderId="2" xfId="0" applyNumberFormat="1" applyFont="1" applyFill="1" applyBorder="1" applyAlignment="1">
      <alignment horizontal="right" vertical="top"/>
    </xf>
    <xf numFmtId="3" fontId="11" fillId="0" borderId="3" xfId="0" applyNumberFormat="1" applyFont="1" applyFill="1" applyBorder="1" applyAlignment="1">
      <alignment horizontal="center" vertical="top"/>
    </xf>
    <xf numFmtId="3" fontId="10" fillId="0" borderId="3" xfId="0" applyNumberFormat="1" applyFont="1" applyFill="1" applyBorder="1" applyAlignment="1">
      <alignment horizontal="center" vertical="top" wrapText="1"/>
    </xf>
    <xf numFmtId="188" fontId="10" fillId="0" borderId="3" xfId="0" applyNumberFormat="1" applyFont="1" applyFill="1" applyBorder="1" applyAlignment="1">
      <alignment vertical="top" wrapText="1"/>
    </xf>
    <xf numFmtId="188" fontId="10" fillId="0" borderId="8" xfId="0" applyNumberFormat="1" applyFont="1" applyFill="1" applyBorder="1" applyAlignment="1">
      <alignment horizontal="center" vertical="top"/>
    </xf>
    <xf numFmtId="0" fontId="3" fillId="0" borderId="0" xfId="0" applyFont="1" applyFill="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6" xfId="0" applyFont="1" applyFill="1" applyBorder="1" applyAlignment="1">
      <alignment horizontal="center"/>
    </xf>
    <xf numFmtId="0" fontId="3" fillId="0" borderId="0" xfId="0" applyFont="1" applyFill="1" applyBorder="1" applyAlignment="1">
      <alignment horizontal="center"/>
    </xf>
    <xf numFmtId="0" fontId="3" fillId="0" borderId="12" xfId="0" applyFont="1" applyFill="1" applyBorder="1" applyAlignment="1">
      <alignment horizontal="center"/>
    </xf>
    <xf numFmtId="0" fontId="3" fillId="0" borderId="8"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188" fontId="10" fillId="0" borderId="13" xfId="0" applyNumberFormat="1" applyFont="1" applyFill="1" applyBorder="1" applyAlignment="1">
      <alignment horizontal="center" vertical="top"/>
    </xf>
    <xf numFmtId="188" fontId="10" fillId="0" borderId="14" xfId="0" applyNumberFormat="1" applyFont="1" applyFill="1" applyBorder="1" applyAlignment="1">
      <alignment horizontal="center" vertical="top"/>
    </xf>
    <xf numFmtId="188" fontId="10" fillId="0" borderId="3" xfId="0" applyNumberFormat="1" applyFont="1" applyFill="1" applyBorder="1" applyAlignment="1">
      <alignment horizontal="left" vertical="top" wrapText="1"/>
    </xf>
    <xf numFmtId="188" fontId="10" fillId="0" borderId="3" xfId="0" applyNumberFormat="1" applyFont="1" applyFill="1" applyBorder="1" applyAlignment="1">
      <alignment horizontal="left" vertical="top"/>
    </xf>
    <xf numFmtId="3" fontId="10" fillId="0" borderId="1" xfId="0" applyNumberFormat="1" applyFont="1" applyFill="1" applyBorder="1" applyAlignment="1">
      <alignment horizontal="left" vertical="top" wrapText="1"/>
    </xf>
    <xf numFmtId="3" fontId="10" fillId="0" borderId="4" xfId="0" applyNumberFormat="1" applyFont="1" applyFill="1" applyBorder="1" applyAlignment="1">
      <alignment horizontal="left" vertical="top" wrapText="1"/>
    </xf>
    <xf numFmtId="3" fontId="10" fillId="0" borderId="1" xfId="0" applyNumberFormat="1" applyFont="1" applyFill="1" applyBorder="1" applyAlignment="1">
      <alignment horizontal="left" vertical="top"/>
    </xf>
    <xf numFmtId="3" fontId="10" fillId="0" borderId="4" xfId="0" applyNumberFormat="1" applyFont="1" applyFill="1" applyBorder="1" applyAlignment="1">
      <alignment horizontal="left" vertical="top"/>
    </xf>
    <xf numFmtId="188" fontId="10" fillId="0" borderId="1" xfId="0" applyNumberFormat="1" applyFont="1" applyFill="1" applyBorder="1" applyAlignment="1">
      <alignment horizontal="left" vertical="top" wrapText="1"/>
    </xf>
    <xf numFmtId="188" fontId="10" fillId="0" borderId="6" xfId="0" applyNumberFormat="1" applyFont="1" applyFill="1" applyBorder="1" applyAlignment="1">
      <alignment horizontal="center" vertical="top" wrapText="1"/>
    </xf>
    <xf numFmtId="188" fontId="10" fillId="0" borderId="0" xfId="0" applyNumberFormat="1" applyFont="1" applyFill="1" applyBorder="1" applyAlignment="1">
      <alignment horizontal="center" vertical="top" wrapText="1"/>
    </xf>
    <xf numFmtId="188" fontId="10" fillId="0" borderId="12" xfId="0" applyNumberFormat="1" applyFont="1" applyFill="1" applyBorder="1" applyAlignment="1">
      <alignment horizontal="center" vertical="top" wrapText="1"/>
    </xf>
    <xf numFmtId="188" fontId="10" fillId="0" borderId="1" xfId="0" applyNumberFormat="1" applyFont="1" applyFill="1" applyBorder="1" applyAlignment="1">
      <alignment horizontal="left" vertical="top"/>
    </xf>
    <xf numFmtId="188" fontId="10" fillId="0" borderId="6" xfId="0" applyNumberFormat="1" applyFont="1" applyFill="1" applyBorder="1" applyAlignment="1">
      <alignment horizontal="left" vertical="top" wrapText="1"/>
    </xf>
    <xf numFmtId="188" fontId="10" fillId="0" borderId="0" xfId="0" applyNumberFormat="1" applyFont="1" applyFill="1" applyBorder="1" applyAlignment="1">
      <alignment horizontal="left" vertical="top" wrapText="1"/>
    </xf>
    <xf numFmtId="188" fontId="10" fillId="0" borderId="12" xfId="0" applyNumberFormat="1" applyFont="1" applyFill="1" applyBorder="1" applyAlignment="1">
      <alignment horizontal="left" vertical="top" wrapText="1"/>
    </xf>
    <xf numFmtId="3" fontId="10" fillId="0" borderId="15" xfId="0" applyNumberFormat="1" applyFont="1" applyFill="1" applyBorder="1" applyAlignment="1">
      <alignment horizontal="left" vertical="top"/>
    </xf>
    <xf numFmtId="3" fontId="10" fillId="0" borderId="5" xfId="0" applyNumberFormat="1" applyFont="1" applyFill="1" applyBorder="1" applyAlignment="1">
      <alignment horizontal="left" vertical="top"/>
    </xf>
    <xf numFmtId="188" fontId="3" fillId="0" borderId="6" xfId="0" applyNumberFormat="1" applyFont="1" applyFill="1" applyBorder="1" applyAlignment="1">
      <alignment horizontal="center" vertical="top"/>
    </xf>
    <xf numFmtId="3" fontId="10" fillId="0" borderId="4" xfId="0" applyNumberFormat="1" applyFont="1" applyFill="1" applyBorder="1" applyAlignment="1">
      <alignment vertical="top" wrapText="1"/>
    </xf>
    <xf numFmtId="3" fontId="10" fillId="0" borderId="15" xfId="0" applyNumberFormat="1" applyFont="1" applyFill="1" applyBorder="1" applyAlignment="1">
      <alignment vertical="top" wrapText="1"/>
    </xf>
    <xf numFmtId="3" fontId="10" fillId="0" borderId="5" xfId="0" applyNumberFormat="1" applyFont="1" applyFill="1" applyBorder="1" applyAlignment="1">
      <alignment vertical="top" wrapText="1"/>
    </xf>
    <xf numFmtId="188" fontId="10" fillId="0" borderId="9" xfId="0" applyNumberFormat="1" applyFont="1" applyFill="1" applyBorder="1" applyAlignment="1">
      <alignment horizontal="left" vertical="top" wrapText="1"/>
    </xf>
    <xf numFmtId="188" fontId="10" fillId="0" borderId="10" xfId="0" applyNumberFormat="1" applyFont="1" applyFill="1" applyBorder="1" applyAlignment="1">
      <alignment horizontal="left" vertical="top" wrapText="1"/>
    </xf>
    <xf numFmtId="188" fontId="10" fillId="0" borderId="11" xfId="0" applyNumberFormat="1" applyFont="1" applyFill="1" applyBorder="1" applyAlignment="1">
      <alignment horizontal="left" vertical="top" wrapText="1"/>
    </xf>
    <xf numFmtId="188" fontId="10" fillId="0" borderId="8" xfId="0" applyNumberFormat="1" applyFont="1" applyFill="1" applyBorder="1" applyAlignment="1">
      <alignment horizontal="left" vertical="top" wrapText="1"/>
    </xf>
    <xf numFmtId="188" fontId="10" fillId="0" borderId="13" xfId="0" applyNumberFormat="1" applyFont="1" applyFill="1" applyBorder="1" applyAlignment="1">
      <alignment horizontal="left" vertical="top" wrapText="1"/>
    </xf>
    <xf numFmtId="188" fontId="10" fillId="0" borderId="14" xfId="0" applyNumberFormat="1" applyFont="1" applyFill="1" applyBorder="1" applyAlignment="1">
      <alignment horizontal="left" vertical="top" wrapText="1"/>
    </xf>
    <xf numFmtId="3" fontId="10" fillId="0" borderId="15" xfId="0" applyNumberFormat="1" applyFont="1" applyFill="1" applyBorder="1" applyAlignment="1">
      <alignment horizontal="left" vertical="top" wrapText="1"/>
    </xf>
    <xf numFmtId="3" fontId="10" fillId="0" borderId="5" xfId="0" applyNumberFormat="1" applyFont="1" applyFill="1" applyBorder="1" applyAlignment="1">
      <alignment horizontal="left" vertical="top" wrapText="1"/>
    </xf>
    <xf numFmtId="188" fontId="10" fillId="0" borderId="4" xfId="0" applyNumberFormat="1" applyFont="1" applyFill="1" applyBorder="1" applyAlignment="1">
      <alignment horizontal="left" vertical="top" wrapText="1"/>
    </xf>
    <xf numFmtId="188" fontId="10" fillId="0" borderId="15" xfId="0" applyNumberFormat="1" applyFont="1" applyFill="1" applyBorder="1" applyAlignment="1">
      <alignment horizontal="left" vertical="top"/>
    </xf>
    <xf numFmtId="188" fontId="10" fillId="0" borderId="5" xfId="0" applyNumberFormat="1" applyFont="1" applyFill="1" applyBorder="1" applyAlignment="1">
      <alignment horizontal="left" vertical="top"/>
    </xf>
    <xf numFmtId="188" fontId="10" fillId="0" borderId="4" xfId="0" applyNumberFormat="1" applyFont="1" applyFill="1" applyBorder="1" applyAlignment="1">
      <alignment vertical="top" wrapText="1"/>
    </xf>
    <xf numFmtId="188" fontId="10" fillId="0" borderId="15" xfId="0" applyNumberFormat="1" applyFont="1" applyFill="1" applyBorder="1" applyAlignment="1">
      <alignment vertical="top"/>
    </xf>
    <xf numFmtId="188" fontId="10" fillId="0" borderId="5" xfId="0" applyNumberFormat="1" applyFont="1" applyFill="1" applyBorder="1" applyAlignment="1">
      <alignment vertical="top"/>
    </xf>
    <xf numFmtId="188" fontId="10" fillId="0" borderId="1" xfId="0" applyNumberFormat="1" applyFont="1" applyFill="1" applyBorder="1" applyAlignment="1">
      <alignment horizontal="center" vertical="top" wrapText="1"/>
    </xf>
    <xf numFmtId="0" fontId="3" fillId="0" borderId="0" xfId="0" applyFont="1" applyFill="1" applyAlignment="1">
      <alignment horizontal="center" vertical="top"/>
    </xf>
    <xf numFmtId="188" fontId="10" fillId="0" borderId="15" xfId="0" applyNumberFormat="1" applyFont="1" applyFill="1" applyBorder="1" applyAlignment="1">
      <alignment horizontal="left" vertical="top" wrapText="1"/>
    </xf>
    <xf numFmtId="188" fontId="10" fillId="0" borderId="5" xfId="0" applyNumberFormat="1" applyFont="1" applyFill="1" applyBorder="1" applyAlignment="1">
      <alignment horizontal="left" vertical="top" wrapText="1"/>
    </xf>
    <xf numFmtId="3" fontId="10" fillId="0" borderId="9" xfId="0" applyNumberFormat="1" applyFont="1" applyFill="1" applyBorder="1" applyAlignment="1">
      <alignment vertical="top" wrapText="1"/>
    </xf>
    <xf numFmtId="3" fontId="10" fillId="0" borderId="10" xfId="0" applyNumberFormat="1" applyFont="1" applyFill="1" applyBorder="1" applyAlignment="1">
      <alignment vertical="top"/>
    </xf>
    <xf numFmtId="3" fontId="10" fillId="0" borderId="11" xfId="0" applyNumberFormat="1" applyFont="1" applyFill="1" applyBorder="1" applyAlignment="1">
      <alignment vertical="top"/>
    </xf>
    <xf numFmtId="3" fontId="10" fillId="0" borderId="9" xfId="0" applyNumberFormat="1" applyFont="1" applyFill="1" applyBorder="1" applyAlignment="1">
      <alignment horizontal="left" vertical="top" wrapText="1"/>
    </xf>
    <xf numFmtId="3" fontId="10" fillId="0" borderId="10" xfId="0" applyNumberFormat="1" applyFont="1" applyFill="1" applyBorder="1" applyAlignment="1">
      <alignment horizontal="left" vertical="top"/>
    </xf>
    <xf numFmtId="3" fontId="10" fillId="0" borderId="11" xfId="0" applyNumberFormat="1" applyFont="1" applyFill="1" applyBorder="1" applyAlignment="1">
      <alignment horizontal="left" vertical="top"/>
    </xf>
    <xf numFmtId="188" fontId="3" fillId="0" borderId="0" xfId="0" applyNumberFormat="1" applyFont="1" applyFill="1" applyAlignment="1">
      <alignment horizontal="center" vertical="top"/>
    </xf>
    <xf numFmtId="0" fontId="3" fillId="0" borderId="0" xfId="0" applyFont="1" applyFill="1" applyAlignment="1">
      <alignment horizontal="center" vertical="top" wrapText="1"/>
    </xf>
    <xf numFmtId="2" fontId="4" fillId="0" borderId="9" xfId="0" applyNumberFormat="1" applyFont="1" applyFill="1" applyBorder="1" applyAlignment="1" applyProtection="1">
      <alignment horizontal="center" vertical="top" wrapText="1"/>
      <protection locked="0"/>
    </xf>
    <xf numFmtId="2" fontId="4" fillId="0" borderId="6" xfId="0" applyNumberFormat="1" applyFont="1" applyFill="1" applyBorder="1" applyAlignment="1" applyProtection="1">
      <alignment horizontal="center" vertical="top" wrapText="1"/>
      <protection locked="0"/>
    </xf>
    <xf numFmtId="2" fontId="4" fillId="0" borderId="10" xfId="0" applyNumberFormat="1" applyFont="1" applyFill="1" applyBorder="1" applyAlignment="1" applyProtection="1">
      <alignment horizontal="center" vertical="top" wrapText="1"/>
      <protection locked="0"/>
    </xf>
    <xf numFmtId="2" fontId="4" fillId="0" borderId="0" xfId="0" applyNumberFormat="1" applyFont="1" applyFill="1" applyBorder="1" applyAlignment="1" applyProtection="1">
      <alignment horizontal="center" vertical="top" wrapText="1"/>
      <protection locked="0"/>
    </xf>
    <xf numFmtId="0" fontId="7" fillId="0" borderId="0" xfId="0" applyFont="1" applyFill="1" applyAlignment="1">
      <alignment horizontal="center" wrapText="1"/>
    </xf>
    <xf numFmtId="0" fontId="2" fillId="0" borderId="0" xfId="0" applyFont="1" applyFill="1" applyBorder="1" applyAlignment="1">
      <alignment horizontal="center"/>
    </xf>
    <xf numFmtId="0" fontId="4" fillId="0" borderId="1" xfId="0" applyFont="1" applyFill="1" applyBorder="1" applyAlignment="1">
      <alignment horizontal="center" vertical="center" wrapText="1"/>
    </xf>
    <xf numFmtId="188" fontId="10" fillId="0" borderId="2" xfId="0" applyNumberFormat="1" applyFont="1" applyFill="1" applyBorder="1" applyAlignment="1">
      <alignment horizontal="left" vertical="top" wrapText="1"/>
    </xf>
    <xf numFmtId="0" fontId="10" fillId="0" borderId="1" xfId="0" applyFont="1" applyFill="1" applyBorder="1" applyAlignment="1">
      <alignment horizontal="left" vertical="center" wrapText="1"/>
    </xf>
    <xf numFmtId="188" fontId="11" fillId="0" borderId="0" xfId="0" applyNumberFormat="1" applyFont="1" applyFill="1" applyBorder="1" applyAlignment="1">
      <alignment horizontal="left"/>
    </xf>
    <xf numFmtId="188" fontId="10" fillId="0" borderId="2" xfId="0" applyNumberFormat="1" applyFont="1" applyFill="1" applyBorder="1" applyAlignment="1">
      <alignment horizontal="left" vertical="top"/>
    </xf>
    <xf numFmtId="0" fontId="7" fillId="0" borderId="0" xfId="0" applyFont="1" applyFill="1" applyBorder="1" applyAlignment="1">
      <alignment horizontal="left" wrapText="1"/>
    </xf>
    <xf numFmtId="0" fontId="7" fillId="0" borderId="0" xfId="0" applyFont="1" applyFill="1" applyBorder="1" applyAlignment="1">
      <alignment horizontal="left"/>
    </xf>
    <xf numFmtId="0" fontId="10" fillId="0" borderId="0" xfId="0" applyFont="1" applyFill="1" applyBorder="1" applyAlignment="1">
      <alignment horizontal="left"/>
    </xf>
    <xf numFmtId="188" fontId="10" fillId="0" borderId="10" xfId="0" applyNumberFormat="1" applyFont="1" applyFill="1" applyBorder="1" applyAlignment="1">
      <alignment horizontal="left" vertical="top"/>
    </xf>
    <xf numFmtId="188" fontId="10" fillId="0" borderId="11" xfId="0" applyNumberFormat="1" applyFont="1" applyFill="1" applyBorder="1" applyAlignment="1">
      <alignment horizontal="left" vertical="top"/>
    </xf>
    <xf numFmtId="188" fontId="10" fillId="0" borderId="4" xfId="0" applyNumberFormat="1" applyFont="1" applyFill="1" applyBorder="1" applyAlignment="1">
      <alignment horizontal="center" vertical="top"/>
    </xf>
    <xf numFmtId="188" fontId="10" fillId="0" borderId="15" xfId="0" applyNumberFormat="1" applyFont="1" applyFill="1" applyBorder="1" applyAlignment="1">
      <alignment horizontal="center" vertical="top"/>
    </xf>
    <xf numFmtId="188" fontId="10" fillId="0" borderId="5" xfId="0" applyNumberFormat="1" applyFont="1" applyFill="1" applyBorder="1" applyAlignment="1">
      <alignment horizontal="center" vertical="top"/>
    </xf>
    <xf numFmtId="188" fontId="10" fillId="0" borderId="13" xfId="0" applyNumberFormat="1" applyFont="1" applyFill="1" applyBorder="1" applyAlignment="1">
      <alignment horizontal="left" vertical="top"/>
    </xf>
    <xf numFmtId="188" fontId="10" fillId="0" borderId="14" xfId="0" applyNumberFormat="1" applyFont="1" applyFill="1" applyBorder="1" applyAlignment="1">
      <alignment horizontal="left" vertical="top"/>
    </xf>
    <xf numFmtId="3" fontId="10" fillId="0" borderId="8" xfId="0" applyNumberFormat="1" applyFont="1" applyFill="1" applyBorder="1" applyAlignment="1">
      <alignment horizontal="left" vertical="top" wrapText="1"/>
    </xf>
    <xf numFmtId="3" fontId="10" fillId="0" borderId="13" xfId="0" applyNumberFormat="1" applyFont="1" applyFill="1" applyBorder="1" applyAlignment="1">
      <alignment horizontal="left" vertical="top"/>
    </xf>
    <xf numFmtId="3" fontId="10" fillId="0" borderId="14" xfId="0" applyNumberFormat="1" applyFont="1" applyFill="1" applyBorder="1" applyAlignment="1">
      <alignment horizontal="left" vertical="top"/>
    </xf>
    <xf numFmtId="3" fontId="10" fillId="0" borderId="13" xfId="0" applyNumberFormat="1" applyFont="1" applyFill="1" applyBorder="1" applyAlignment="1">
      <alignment horizontal="left" vertical="top" wrapText="1"/>
    </xf>
    <xf numFmtId="3" fontId="10" fillId="0" borderId="14" xfId="0" applyNumberFormat="1"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top"/>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04"/>
  <sheetViews>
    <sheetView tabSelected="1" view="pageBreakPreview" zoomScale="40" zoomScaleNormal="50" zoomScaleSheetLayoutView="40" workbookViewId="0" topLeftCell="A1">
      <pane xSplit="4" ySplit="5" topLeftCell="E51" activePane="bottomRight" state="frozen"/>
      <selection pane="topLeft" activeCell="A1" sqref="A1"/>
      <selection pane="topRight" activeCell="E1" sqref="E1"/>
      <selection pane="bottomLeft" activeCell="A7" sqref="A7"/>
      <selection pane="bottomRight" activeCell="AD1" sqref="AD1:AN16384"/>
    </sheetView>
  </sheetViews>
  <sheetFormatPr defaultColWidth="9.140625" defaultRowHeight="12.75"/>
  <cols>
    <col min="1" max="1" width="6.28125" style="2" customWidth="1"/>
    <col min="2" max="2" width="6.28125" style="2" hidden="1" customWidth="1"/>
    <col min="3" max="3" width="6.8515625" style="2" hidden="1" customWidth="1"/>
    <col min="4" max="4" width="80.28125" style="2" customWidth="1"/>
    <col min="5" max="5" width="18.57421875" style="2" customWidth="1"/>
    <col min="6" max="6" width="15.7109375" style="2" customWidth="1"/>
    <col min="7" max="7" width="19.421875" style="2" customWidth="1"/>
    <col min="8" max="8" width="19.28125" style="2" customWidth="1"/>
    <col min="9" max="9" width="18.140625" style="2" customWidth="1"/>
    <col min="10" max="10" width="18.8515625" style="2" customWidth="1"/>
    <col min="11" max="11" width="15.00390625" style="2" customWidth="1"/>
    <col min="12" max="12" width="17.7109375" style="2" customWidth="1"/>
    <col min="13" max="13" width="18.7109375" style="2" customWidth="1"/>
    <col min="14" max="14" width="17.421875" style="2" customWidth="1"/>
    <col min="15" max="15" width="13.8515625" style="2" customWidth="1"/>
    <col min="16" max="16" width="17.7109375" style="2" customWidth="1"/>
    <col min="17" max="17" width="17.421875" style="2" customWidth="1"/>
    <col min="18" max="18" width="13.7109375" style="2" customWidth="1"/>
    <col min="19" max="19" width="17.28125" style="2" customWidth="1"/>
    <col min="20" max="20" width="17.140625" style="2" customWidth="1"/>
    <col min="21" max="21" width="16.57421875" style="2" customWidth="1"/>
    <col min="22" max="22" width="12.7109375" style="2" customWidth="1"/>
    <col min="23" max="23" width="14.00390625" style="2" customWidth="1"/>
    <col min="24" max="24" width="12.8515625" style="2" customWidth="1"/>
    <col min="25" max="25" width="17.28125" style="2" hidden="1" customWidth="1"/>
    <col min="26" max="29" width="9.140625" style="2" hidden="1" customWidth="1"/>
    <col min="30" max="30" width="11.7109375" style="2" hidden="1" customWidth="1"/>
    <col min="31" max="31" width="9.140625" style="2" hidden="1" customWidth="1"/>
    <col min="32" max="32" width="10.7109375" style="2" hidden="1" customWidth="1"/>
    <col min="33" max="33" width="9.140625" style="2" hidden="1" customWidth="1"/>
    <col min="34" max="34" width="19.7109375" style="2" hidden="1" customWidth="1"/>
    <col min="35" max="35" width="18.57421875" style="2" hidden="1" customWidth="1"/>
    <col min="36" max="36" width="13.421875" style="2" hidden="1" customWidth="1"/>
    <col min="37" max="37" width="10.00390625" style="2" hidden="1" customWidth="1"/>
    <col min="38" max="40" width="9.140625" style="2" hidden="1" customWidth="1"/>
    <col min="41" max="16384" width="9.140625" style="2" customWidth="1"/>
  </cols>
  <sheetData>
    <row r="1" spans="1:37" ht="112.5" customHeight="1">
      <c r="A1" s="139" t="s">
        <v>122</v>
      </c>
      <c r="B1" s="139"/>
      <c r="C1" s="139"/>
      <c r="D1" s="139"/>
      <c r="E1" s="139"/>
      <c r="F1" s="139"/>
      <c r="G1" s="139"/>
      <c r="H1" s="139"/>
      <c r="I1" s="139"/>
      <c r="J1" s="139"/>
      <c r="K1" s="139"/>
      <c r="L1" s="139"/>
      <c r="M1" s="139"/>
      <c r="N1" s="139"/>
      <c r="O1" s="139"/>
      <c r="P1" s="139"/>
      <c r="Q1" s="139"/>
      <c r="R1" s="139"/>
      <c r="S1" s="139"/>
      <c r="T1" s="139"/>
      <c r="U1" s="139"/>
      <c r="V1" s="139"/>
      <c r="W1" s="139"/>
      <c r="X1" s="139"/>
      <c r="AH1" s="39" t="s">
        <v>80</v>
      </c>
      <c r="AI1" s="39" t="s">
        <v>81</v>
      </c>
      <c r="AJ1" s="39" t="s">
        <v>82</v>
      </c>
      <c r="AK1" s="39" t="s">
        <v>83</v>
      </c>
    </row>
    <row r="2" spans="1:37" ht="45.75" customHeight="1">
      <c r="A2" s="1"/>
      <c r="B2" s="1"/>
      <c r="C2" s="1"/>
      <c r="D2" s="1" t="s">
        <v>59</v>
      </c>
      <c r="E2" s="1"/>
      <c r="F2" s="1"/>
      <c r="G2" s="1"/>
      <c r="H2" s="1"/>
      <c r="I2" s="1"/>
      <c r="J2" s="1"/>
      <c r="K2" s="1"/>
      <c r="L2" s="1"/>
      <c r="M2" s="1"/>
      <c r="N2" s="1"/>
      <c r="O2" s="1"/>
      <c r="P2" s="1"/>
      <c r="Q2" s="1"/>
      <c r="R2" s="1"/>
      <c r="S2" s="1"/>
      <c r="T2" s="1"/>
      <c r="U2" s="1"/>
      <c r="V2" s="140" t="s">
        <v>62</v>
      </c>
      <c r="W2" s="140"/>
      <c r="X2" s="1"/>
      <c r="AH2" s="76"/>
      <c r="AI2" s="77"/>
      <c r="AJ2" s="77"/>
      <c r="AK2" s="78"/>
    </row>
    <row r="3" spans="1:37" ht="39" customHeight="1">
      <c r="A3" s="141" t="s">
        <v>46</v>
      </c>
      <c r="B3" s="141"/>
      <c r="C3" s="141" t="s">
        <v>51</v>
      </c>
      <c r="D3" s="141" t="s">
        <v>47</v>
      </c>
      <c r="E3" s="141" t="s">
        <v>45</v>
      </c>
      <c r="F3" s="141"/>
      <c r="G3" s="141"/>
      <c r="H3" s="141"/>
      <c r="I3" s="141"/>
      <c r="J3" s="141" t="s">
        <v>48</v>
      </c>
      <c r="K3" s="141"/>
      <c r="L3" s="141"/>
      <c r="M3" s="141"/>
      <c r="N3" s="141"/>
      <c r="O3" s="141" t="s">
        <v>89</v>
      </c>
      <c r="P3" s="141"/>
      <c r="Q3" s="141" t="s">
        <v>49</v>
      </c>
      <c r="R3" s="141"/>
      <c r="S3" s="141"/>
      <c r="T3" s="141"/>
      <c r="U3" s="141"/>
      <c r="V3" s="141" t="s">
        <v>50</v>
      </c>
      <c r="W3" s="141"/>
      <c r="X3" s="141"/>
      <c r="Y3" s="135" t="s">
        <v>80</v>
      </c>
      <c r="Z3" s="137" t="s">
        <v>81</v>
      </c>
      <c r="AA3" s="137" t="s">
        <v>82</v>
      </c>
      <c r="AB3" s="137" t="s">
        <v>83</v>
      </c>
      <c r="AC3" s="134" t="s">
        <v>84</v>
      </c>
      <c r="AH3" s="79"/>
      <c r="AI3" s="80"/>
      <c r="AJ3" s="80"/>
      <c r="AK3" s="81"/>
    </row>
    <row r="4" spans="1:37" ht="115.5" customHeight="1">
      <c r="A4" s="141"/>
      <c r="B4" s="141"/>
      <c r="C4" s="141"/>
      <c r="D4" s="141"/>
      <c r="E4" s="4" t="s">
        <v>52</v>
      </c>
      <c r="F4" s="4" t="s">
        <v>53</v>
      </c>
      <c r="G4" s="4" t="s">
        <v>54</v>
      </c>
      <c r="H4" s="4" t="s">
        <v>55</v>
      </c>
      <c r="I4" s="4" t="s">
        <v>56</v>
      </c>
      <c r="J4" s="4" t="s">
        <v>52</v>
      </c>
      <c r="K4" s="4" t="s">
        <v>53</v>
      </c>
      <c r="L4" s="4" t="s">
        <v>54</v>
      </c>
      <c r="M4" s="4" t="s">
        <v>55</v>
      </c>
      <c r="N4" s="4" t="s">
        <v>57</v>
      </c>
      <c r="O4" s="4" t="s">
        <v>53</v>
      </c>
      <c r="P4" s="4" t="s">
        <v>54</v>
      </c>
      <c r="Q4" s="4" t="s">
        <v>58</v>
      </c>
      <c r="R4" s="4" t="s">
        <v>53</v>
      </c>
      <c r="S4" s="4" t="s">
        <v>54</v>
      </c>
      <c r="T4" s="4" t="s">
        <v>55</v>
      </c>
      <c r="U4" s="4" t="s">
        <v>57</v>
      </c>
      <c r="V4" s="4" t="s">
        <v>42</v>
      </c>
      <c r="W4" s="4" t="s">
        <v>43</v>
      </c>
      <c r="X4" s="4" t="s">
        <v>44</v>
      </c>
      <c r="Y4" s="136"/>
      <c r="Z4" s="138"/>
      <c r="AA4" s="138"/>
      <c r="AB4" s="138"/>
      <c r="AC4" s="134"/>
      <c r="AH4" s="82"/>
      <c r="AI4" s="83"/>
      <c r="AJ4" s="83"/>
      <c r="AK4" s="84"/>
    </row>
    <row r="5" spans="1:37" ht="17.25">
      <c r="A5" s="5">
        <v>1</v>
      </c>
      <c r="B5" s="5"/>
      <c r="C5" s="5"/>
      <c r="D5" s="6">
        <v>2</v>
      </c>
      <c r="E5" s="6">
        <v>3</v>
      </c>
      <c r="F5" s="6">
        <v>4</v>
      </c>
      <c r="G5" s="6">
        <v>5</v>
      </c>
      <c r="H5" s="6">
        <v>6</v>
      </c>
      <c r="I5" s="6">
        <v>7</v>
      </c>
      <c r="J5" s="7">
        <v>8</v>
      </c>
      <c r="K5" s="6">
        <v>9</v>
      </c>
      <c r="L5" s="6">
        <v>10</v>
      </c>
      <c r="M5" s="6">
        <v>11</v>
      </c>
      <c r="N5" s="6">
        <v>12</v>
      </c>
      <c r="O5" s="6">
        <v>13</v>
      </c>
      <c r="P5" s="6">
        <v>14</v>
      </c>
      <c r="Q5" s="7">
        <v>15</v>
      </c>
      <c r="R5" s="7">
        <v>16</v>
      </c>
      <c r="S5" s="7">
        <v>17</v>
      </c>
      <c r="T5" s="7">
        <v>18</v>
      </c>
      <c r="U5" s="7">
        <v>19</v>
      </c>
      <c r="V5" s="8">
        <v>20</v>
      </c>
      <c r="W5" s="8">
        <v>21</v>
      </c>
      <c r="X5" s="7">
        <v>22</v>
      </c>
      <c r="Y5" s="31">
        <f>Z5+AA5+AB5</f>
        <v>150</v>
      </c>
      <c r="Z5" s="32">
        <f>Z6+Z13+Z16+Z19+Z23+Z28+Z37+Z42+Z46+Z50+Z56+Z59+Z61+Z65++Z68+Z73+Z77+Z80+Z82+Z87</f>
        <v>38</v>
      </c>
      <c r="AA5" s="32">
        <f>AA6+AA13+AA16+AA19+AA23+AA28+AA37+AA42+AA46+AA50+AA56+AA59+AA61+AA65++AA68+AA73+AA77+AA80+AA82+AA87</f>
        <v>26</v>
      </c>
      <c r="AB5" s="32">
        <f>AB6+AB13+AB16+AB19+AB23+AB28+AB37+AB42+AB46+AB50+AB56+AB59+AB61+AB65++AB68+AB73+AB77+AB80+AB82+AB87</f>
        <v>86</v>
      </c>
      <c r="AC5" s="33">
        <f>AC6</f>
        <v>38.61131225024975</v>
      </c>
      <c r="AD5" s="75" t="s">
        <v>39</v>
      </c>
      <c r="AE5" s="75"/>
      <c r="AH5" s="40"/>
      <c r="AI5" s="40"/>
      <c r="AJ5" s="40"/>
      <c r="AK5" s="40"/>
    </row>
    <row r="6" spans="1:37" ht="25.5" customHeight="1">
      <c r="A6" s="143" t="s">
        <v>63</v>
      </c>
      <c r="B6" s="143"/>
      <c r="C6" s="143"/>
      <c r="D6" s="143"/>
      <c r="E6" s="143"/>
      <c r="F6" s="143"/>
      <c r="G6" s="143"/>
      <c r="H6" s="143"/>
      <c r="I6" s="143"/>
      <c r="J6" s="143"/>
      <c r="K6" s="143"/>
      <c r="L6" s="143"/>
      <c r="M6" s="143"/>
      <c r="N6" s="143"/>
      <c r="O6" s="143"/>
      <c r="P6" s="143"/>
      <c r="Q6" s="143"/>
      <c r="R6" s="143"/>
      <c r="S6" s="143"/>
      <c r="T6" s="143"/>
      <c r="U6" s="143"/>
      <c r="V6" s="143"/>
      <c r="W6" s="143"/>
      <c r="X6" s="143"/>
      <c r="Y6" s="31">
        <f>Z6+AA6+AB6</f>
        <v>150</v>
      </c>
      <c r="Z6" s="32">
        <f>Z7+Z14+Z17+Z20+Z24+Z29+Z39+Z43+Z49+Z51+Z57+Z60+Z62+Z66++Z69+Z74+Z78+Z81+Z83+Z88</f>
        <v>38</v>
      </c>
      <c r="AA6" s="32">
        <f>AA7+AA14+AA17+AA20+AA24+AA29+AA39+AA43+AA49+AA51+AA57+AA60+AA62+AA66++AA69+AA74+AA78+AA81+AA83+AA88</f>
        <v>26</v>
      </c>
      <c r="AB6" s="32">
        <f>AB7+AB14+AB17+AB20+AB24+AB29+AB39+AB43+AB49+AB51+AB57+AB60+AB62+AB66++AB69+AB74+AB78+AB81+AB83+AB88</f>
        <v>86</v>
      </c>
      <c r="AC6" s="33">
        <f>(AC7+AC14+AC17+AC20+AC24+AC29+AC39+AC43+AC49+AC51+AC57+AC60+AC62+AC66++AC69+AC74+AC78+AC81+AC83+AC88)/20</f>
        <v>38.61131225024975</v>
      </c>
      <c r="AH6" s="85"/>
      <c r="AI6" s="85"/>
      <c r="AJ6" s="85"/>
      <c r="AK6" s="85"/>
    </row>
    <row r="7" spans="1:37" ht="103.5" customHeight="1">
      <c r="A7" s="35">
        <v>1</v>
      </c>
      <c r="B7" s="35"/>
      <c r="C7" s="35">
        <v>1</v>
      </c>
      <c r="D7" s="50" t="s">
        <v>103</v>
      </c>
      <c r="E7" s="62">
        <f>F7+G7+H7+I7</f>
        <v>1653640.7999999998</v>
      </c>
      <c r="F7" s="62"/>
      <c r="G7" s="62">
        <v>1239099.9</v>
      </c>
      <c r="H7" s="62">
        <v>340206.5</v>
      </c>
      <c r="I7" s="62">
        <v>74334.4</v>
      </c>
      <c r="J7" s="62">
        <f>K7+L7+M7</f>
        <v>1581770</v>
      </c>
      <c r="K7" s="62"/>
      <c r="L7" s="62">
        <v>1239287.6</v>
      </c>
      <c r="M7" s="62">
        <v>342482.4</v>
      </c>
      <c r="N7" s="62">
        <v>1815.6</v>
      </c>
      <c r="O7" s="62"/>
      <c r="P7" s="62">
        <v>921937.6</v>
      </c>
      <c r="Q7" s="63">
        <f>R7+S7+T7</f>
        <v>1092593.2</v>
      </c>
      <c r="R7" s="62"/>
      <c r="S7" s="62">
        <v>863885.8</v>
      </c>
      <c r="T7" s="62">
        <v>228707.4</v>
      </c>
      <c r="U7" s="62">
        <v>1027.4</v>
      </c>
      <c r="V7" s="62">
        <f>Q7/E7*100</f>
        <v>66.07197887231618</v>
      </c>
      <c r="W7" s="62">
        <f>Q7/J7*100</f>
        <v>69.07408788888397</v>
      </c>
      <c r="X7" s="64">
        <f>Q7/(O7+P7+M7)*100</f>
        <v>86.41062305246675</v>
      </c>
      <c r="Y7" s="34">
        <f>Z7+AA7+AB7</f>
        <v>13</v>
      </c>
      <c r="Z7" s="29">
        <v>4</v>
      </c>
      <c r="AA7" s="29">
        <v>3</v>
      </c>
      <c r="AB7" s="29">
        <v>6</v>
      </c>
      <c r="AC7" s="34">
        <f>(67.2+106.6+74.3+86.4+45.7+100+100+100+100)/13</f>
        <v>60.01538461538462</v>
      </c>
      <c r="AD7" s="49">
        <f>(100+99.8+84.6+103.9+83.3+100+95.6+94.5+58+100+94.5+101+98.6+99.8+100)/15</f>
        <v>94.23999999999998</v>
      </c>
      <c r="AE7" s="49"/>
      <c r="AH7" s="40">
        <f>AI7+AJ7+AK7</f>
        <v>15</v>
      </c>
      <c r="AI7" s="40">
        <v>6</v>
      </c>
      <c r="AJ7" s="40">
        <v>9</v>
      </c>
      <c r="AK7" s="40">
        <v>0</v>
      </c>
    </row>
    <row r="8" spans="1:37" ht="351" customHeight="1">
      <c r="A8" s="92" t="s">
        <v>125</v>
      </c>
      <c r="B8" s="103"/>
      <c r="C8" s="103"/>
      <c r="D8" s="103"/>
      <c r="E8" s="103"/>
      <c r="F8" s="103"/>
      <c r="G8" s="103"/>
      <c r="H8" s="103"/>
      <c r="I8" s="103"/>
      <c r="J8" s="103"/>
      <c r="K8" s="103"/>
      <c r="L8" s="103"/>
      <c r="M8" s="103"/>
      <c r="N8" s="103"/>
      <c r="O8" s="103"/>
      <c r="P8" s="103"/>
      <c r="Q8" s="109" t="s">
        <v>126</v>
      </c>
      <c r="R8" s="149"/>
      <c r="S8" s="149"/>
      <c r="T8" s="149"/>
      <c r="U8" s="149"/>
      <c r="V8" s="149"/>
      <c r="W8" s="149"/>
      <c r="X8" s="150"/>
      <c r="Y8" s="34"/>
      <c r="Z8" s="29"/>
      <c r="AA8" s="29"/>
      <c r="AB8" s="29"/>
      <c r="AC8" s="34"/>
      <c r="AH8" s="40"/>
      <c r="AI8" s="40"/>
      <c r="AJ8" s="40"/>
      <c r="AK8" s="40"/>
    </row>
    <row r="9" spans="1:37" ht="297" customHeight="1">
      <c r="A9" s="106" t="s">
        <v>127</v>
      </c>
      <c r="B9" s="107"/>
      <c r="C9" s="107"/>
      <c r="D9" s="107"/>
      <c r="E9" s="107"/>
      <c r="F9" s="107"/>
      <c r="G9" s="107"/>
      <c r="H9" s="107"/>
      <c r="I9" s="107"/>
      <c r="J9" s="107"/>
      <c r="K9" s="107"/>
      <c r="L9" s="107"/>
      <c r="M9" s="107"/>
      <c r="N9" s="107"/>
      <c r="O9" s="107"/>
      <c r="P9" s="107"/>
      <c r="Q9" s="112" t="s">
        <v>19</v>
      </c>
      <c r="R9" s="154"/>
      <c r="S9" s="154"/>
      <c r="T9" s="154"/>
      <c r="U9" s="154"/>
      <c r="V9" s="154"/>
      <c r="W9" s="154"/>
      <c r="X9" s="155"/>
      <c r="Y9" s="34"/>
      <c r="Z9" s="29"/>
      <c r="AA9" s="29"/>
      <c r="AB9" s="29"/>
      <c r="AC9" s="34"/>
      <c r="AH9" s="40"/>
      <c r="AI9" s="40"/>
      <c r="AJ9" s="40"/>
      <c r="AK9" s="40"/>
    </row>
    <row r="10" spans="1:37" ht="281.25" customHeight="1">
      <c r="A10" s="92" t="s">
        <v>11</v>
      </c>
      <c r="B10" s="115"/>
      <c r="C10" s="115"/>
      <c r="D10" s="115"/>
      <c r="E10" s="115"/>
      <c r="F10" s="115"/>
      <c r="G10" s="115"/>
      <c r="H10" s="115"/>
      <c r="I10" s="115"/>
      <c r="J10" s="115"/>
      <c r="K10" s="115"/>
      <c r="L10" s="115"/>
      <c r="M10" s="115"/>
      <c r="N10" s="115"/>
      <c r="O10" s="115"/>
      <c r="P10" s="116"/>
      <c r="Q10" s="117" t="s">
        <v>20</v>
      </c>
      <c r="R10" s="125"/>
      <c r="S10" s="125"/>
      <c r="T10" s="125"/>
      <c r="U10" s="125"/>
      <c r="V10" s="125"/>
      <c r="W10" s="125"/>
      <c r="X10" s="126"/>
      <c r="Y10" s="34"/>
      <c r="Z10" s="29"/>
      <c r="AA10" s="29"/>
      <c r="AB10" s="29"/>
      <c r="AC10" s="34"/>
      <c r="AH10" s="40"/>
      <c r="AI10" s="40"/>
      <c r="AJ10" s="40"/>
      <c r="AK10" s="40"/>
    </row>
    <row r="11" spans="1:37" ht="408" customHeight="1">
      <c r="A11" s="92" t="s">
        <v>120</v>
      </c>
      <c r="B11" s="115"/>
      <c r="C11" s="115"/>
      <c r="D11" s="115"/>
      <c r="E11" s="115"/>
      <c r="F11" s="115"/>
      <c r="G11" s="115"/>
      <c r="H11" s="115"/>
      <c r="I11" s="115"/>
      <c r="J11" s="115"/>
      <c r="K11" s="115"/>
      <c r="L11" s="115"/>
      <c r="M11" s="115"/>
      <c r="N11" s="115"/>
      <c r="O11" s="115"/>
      <c r="P11" s="116"/>
      <c r="Q11" s="117" t="s">
        <v>16</v>
      </c>
      <c r="R11" s="125"/>
      <c r="S11" s="125"/>
      <c r="T11" s="125"/>
      <c r="U11" s="125"/>
      <c r="V11" s="125"/>
      <c r="W11" s="125"/>
      <c r="X11" s="126"/>
      <c r="Y11" s="34"/>
      <c r="Z11" s="29"/>
      <c r="AA11" s="29"/>
      <c r="AB11" s="29"/>
      <c r="AC11" s="34"/>
      <c r="AH11" s="40"/>
      <c r="AI11" s="40"/>
      <c r="AJ11" s="40"/>
      <c r="AK11" s="40"/>
    </row>
    <row r="12" spans="1:37" ht="18.75">
      <c r="A12" s="142" t="s">
        <v>64</v>
      </c>
      <c r="B12" s="142"/>
      <c r="C12" s="142"/>
      <c r="D12" s="142"/>
      <c r="E12" s="142"/>
      <c r="F12" s="142"/>
      <c r="G12" s="142"/>
      <c r="H12" s="142"/>
      <c r="I12" s="142"/>
      <c r="J12" s="142"/>
      <c r="K12" s="142"/>
      <c r="L12" s="142"/>
      <c r="M12" s="142"/>
      <c r="N12" s="142"/>
      <c r="O12" s="142"/>
      <c r="P12" s="142"/>
      <c r="Q12" s="142"/>
      <c r="R12" s="142"/>
      <c r="S12" s="142"/>
      <c r="T12" s="142"/>
      <c r="U12" s="142"/>
      <c r="V12" s="142"/>
      <c r="W12" s="142"/>
      <c r="X12" s="30"/>
      <c r="Y12" s="34">
        <f>Z12+AA12+AB12</f>
        <v>0</v>
      </c>
      <c r="Z12" s="29"/>
      <c r="AA12" s="29"/>
      <c r="AB12" s="29"/>
      <c r="AC12" s="34"/>
      <c r="AH12" s="40"/>
      <c r="AI12" s="40"/>
      <c r="AJ12" s="40"/>
      <c r="AK12" s="40"/>
    </row>
    <row r="13" spans="1:37" ht="103.5" customHeight="1">
      <c r="A13" s="15">
        <v>2</v>
      </c>
      <c r="B13" s="15"/>
      <c r="C13" s="15">
        <v>2</v>
      </c>
      <c r="D13" s="41" t="s">
        <v>17</v>
      </c>
      <c r="E13" s="52">
        <f>F13+G13+H13+I13</f>
        <v>71235.09999999999</v>
      </c>
      <c r="F13" s="52"/>
      <c r="G13" s="52">
        <v>59760.2</v>
      </c>
      <c r="H13" s="52">
        <v>10195.5</v>
      </c>
      <c r="I13" s="52">
        <v>1279.4</v>
      </c>
      <c r="J13" s="53">
        <f>K13+L13+M13</f>
        <v>69841.2</v>
      </c>
      <c r="K13" s="53"/>
      <c r="L13" s="53">
        <v>59645.7</v>
      </c>
      <c r="M13" s="53">
        <v>10195.5</v>
      </c>
      <c r="N13" s="53"/>
      <c r="O13" s="53"/>
      <c r="P13" s="53">
        <v>45666.8</v>
      </c>
      <c r="Q13" s="53">
        <f>R13+S13+T13</f>
        <v>49526.299999999996</v>
      </c>
      <c r="R13" s="53"/>
      <c r="S13" s="53">
        <v>42522.7</v>
      </c>
      <c r="T13" s="53">
        <v>7003.6</v>
      </c>
      <c r="U13" s="53"/>
      <c r="V13" s="53">
        <f>Q13/E13*100</f>
        <v>69.52513578278125</v>
      </c>
      <c r="W13" s="53">
        <f>Q13/J13*100</f>
        <v>70.91272773090954</v>
      </c>
      <c r="X13" s="28">
        <f>Q13/(O13+P13+M13)*100</f>
        <v>88.65782468677443</v>
      </c>
      <c r="Y13" s="34"/>
      <c r="Z13" s="29"/>
      <c r="AA13" s="29"/>
      <c r="AB13" s="29"/>
      <c r="AC13" s="34"/>
      <c r="AD13" s="59">
        <f>(71.9+51.5+77.3+69.4+100+0+96.1+95.1+94.4+100+84.8+0+55.1+71.4+0)/15</f>
        <v>64.46666666666667</v>
      </c>
      <c r="AE13" s="44"/>
      <c r="AH13" s="40">
        <v>15</v>
      </c>
      <c r="AI13" s="40">
        <v>2</v>
      </c>
      <c r="AJ13" s="40">
        <v>10</v>
      </c>
      <c r="AK13" s="40">
        <v>3</v>
      </c>
    </row>
    <row r="14" spans="1:37" ht="395.25" customHeight="1">
      <c r="A14" s="92" t="s">
        <v>30</v>
      </c>
      <c r="B14" s="103"/>
      <c r="C14" s="103"/>
      <c r="D14" s="103"/>
      <c r="E14" s="103"/>
      <c r="F14" s="103"/>
      <c r="G14" s="103"/>
      <c r="H14" s="103"/>
      <c r="I14" s="103"/>
      <c r="J14" s="103"/>
      <c r="K14" s="103"/>
      <c r="L14" s="103"/>
      <c r="M14" s="103"/>
      <c r="N14" s="103"/>
      <c r="O14" s="103"/>
      <c r="P14" s="104"/>
      <c r="Q14" s="117" t="s">
        <v>25</v>
      </c>
      <c r="R14" s="118"/>
      <c r="S14" s="118"/>
      <c r="T14" s="118"/>
      <c r="U14" s="118"/>
      <c r="V14" s="118"/>
      <c r="W14" s="118"/>
      <c r="X14" s="119"/>
      <c r="Y14" s="34">
        <f>Z14+AA14+AB14</f>
        <v>15</v>
      </c>
      <c r="Z14" s="29">
        <v>1</v>
      </c>
      <c r="AA14" s="29">
        <v>5</v>
      </c>
      <c r="AB14" s="29">
        <v>9</v>
      </c>
      <c r="AC14" s="34">
        <f>(16.7+21.5+73+100+96.1+85.3+72.2+81.8+22.1)/15</f>
        <v>37.91333333333333</v>
      </c>
      <c r="AH14" s="40"/>
      <c r="AI14" s="40"/>
      <c r="AJ14" s="40"/>
      <c r="AK14" s="40"/>
    </row>
    <row r="15" spans="1:37" ht="323.25" customHeight="1">
      <c r="A15" s="92" t="s">
        <v>10</v>
      </c>
      <c r="B15" s="103"/>
      <c r="C15" s="103"/>
      <c r="D15" s="103"/>
      <c r="E15" s="103"/>
      <c r="F15" s="103"/>
      <c r="G15" s="103"/>
      <c r="H15" s="103"/>
      <c r="I15" s="103"/>
      <c r="J15" s="103"/>
      <c r="K15" s="103"/>
      <c r="L15" s="103"/>
      <c r="M15" s="103"/>
      <c r="N15" s="103"/>
      <c r="O15" s="103"/>
      <c r="P15" s="104"/>
      <c r="Q15" s="117" t="s">
        <v>26</v>
      </c>
      <c r="R15" s="118"/>
      <c r="S15" s="118"/>
      <c r="T15" s="118"/>
      <c r="U15" s="118"/>
      <c r="V15" s="118"/>
      <c r="W15" s="118"/>
      <c r="X15" s="119"/>
      <c r="Y15" s="34"/>
      <c r="Z15" s="29" t="s">
        <v>40</v>
      </c>
      <c r="AA15" s="29"/>
      <c r="AB15" s="29"/>
      <c r="AC15" s="34"/>
      <c r="AH15" s="40"/>
      <c r="AI15" s="40"/>
      <c r="AJ15" s="40"/>
      <c r="AK15" s="40"/>
    </row>
    <row r="16" spans="1:37" ht="202.5" customHeight="1">
      <c r="A16" s="92" t="s">
        <v>128</v>
      </c>
      <c r="B16" s="103"/>
      <c r="C16" s="103"/>
      <c r="D16" s="103"/>
      <c r="E16" s="103"/>
      <c r="F16" s="103"/>
      <c r="G16" s="103"/>
      <c r="H16" s="103"/>
      <c r="I16" s="103"/>
      <c r="J16" s="103"/>
      <c r="K16" s="103"/>
      <c r="L16" s="103"/>
      <c r="M16" s="103"/>
      <c r="N16" s="103"/>
      <c r="O16" s="103"/>
      <c r="P16" s="104"/>
      <c r="Q16" s="117" t="s">
        <v>129</v>
      </c>
      <c r="R16" s="118"/>
      <c r="S16" s="118"/>
      <c r="T16" s="118"/>
      <c r="U16" s="118"/>
      <c r="V16" s="118"/>
      <c r="W16" s="118"/>
      <c r="X16" s="119"/>
      <c r="Y16" s="34"/>
      <c r="Z16" s="29"/>
      <c r="AA16" s="29"/>
      <c r="AB16" s="29"/>
      <c r="AC16" s="34"/>
      <c r="AH16" s="40"/>
      <c r="AI16" s="40"/>
      <c r="AJ16" s="40"/>
      <c r="AK16" s="40"/>
    </row>
    <row r="17" spans="1:37" ht="105" customHeight="1">
      <c r="A17" s="15">
        <v>3</v>
      </c>
      <c r="B17" s="15"/>
      <c r="C17" s="15">
        <v>3</v>
      </c>
      <c r="D17" s="41" t="s">
        <v>76</v>
      </c>
      <c r="E17" s="52">
        <f>F17+G17+H17+I17</f>
        <v>0</v>
      </c>
      <c r="F17" s="52"/>
      <c r="G17" s="52"/>
      <c r="H17" s="52"/>
      <c r="I17" s="52"/>
      <c r="J17" s="53">
        <f>K17+L17+M17</f>
        <v>0</v>
      </c>
      <c r="K17" s="53"/>
      <c r="L17" s="53"/>
      <c r="M17" s="53"/>
      <c r="N17" s="53"/>
      <c r="O17" s="53"/>
      <c r="P17" s="53"/>
      <c r="Q17" s="53">
        <f>R17+S17+T17</f>
        <v>0</v>
      </c>
      <c r="R17" s="53"/>
      <c r="S17" s="53"/>
      <c r="T17" s="53"/>
      <c r="U17" s="53"/>
      <c r="V17" s="53"/>
      <c r="W17" s="53"/>
      <c r="X17" s="28"/>
      <c r="Y17" s="34">
        <f>Z17+AA17+AB17</f>
        <v>0</v>
      </c>
      <c r="Z17" s="29"/>
      <c r="AA17" s="29"/>
      <c r="AB17" s="29"/>
      <c r="AC17" s="34"/>
      <c r="AH17" s="40"/>
      <c r="AI17" s="40"/>
      <c r="AJ17" s="40"/>
      <c r="AK17" s="40"/>
    </row>
    <row r="18" spans="1:37" ht="33.75" customHeight="1">
      <c r="A18" s="94" t="s">
        <v>95</v>
      </c>
      <c r="B18" s="103"/>
      <c r="C18" s="103"/>
      <c r="D18" s="103"/>
      <c r="E18" s="103"/>
      <c r="F18" s="103"/>
      <c r="G18" s="103"/>
      <c r="H18" s="103"/>
      <c r="I18" s="103"/>
      <c r="J18" s="103"/>
      <c r="K18" s="103"/>
      <c r="L18" s="103"/>
      <c r="M18" s="103"/>
      <c r="N18" s="103"/>
      <c r="O18" s="103"/>
      <c r="P18" s="104"/>
      <c r="Q18" s="151"/>
      <c r="R18" s="152"/>
      <c r="S18" s="152"/>
      <c r="T18" s="152"/>
      <c r="U18" s="152"/>
      <c r="V18" s="152"/>
      <c r="W18" s="152"/>
      <c r="X18" s="153"/>
      <c r="Y18" s="34"/>
      <c r="Z18" s="29"/>
      <c r="AA18" s="29"/>
      <c r="AB18" s="29"/>
      <c r="AC18" s="34"/>
      <c r="AH18" s="40"/>
      <c r="AI18" s="40"/>
      <c r="AJ18" s="40"/>
      <c r="AK18" s="40"/>
    </row>
    <row r="19" spans="1:37" ht="92.25" customHeight="1">
      <c r="A19" s="35">
        <v>4</v>
      </c>
      <c r="B19" s="35"/>
      <c r="C19" s="35">
        <v>6</v>
      </c>
      <c r="D19" s="50" t="s">
        <v>104</v>
      </c>
      <c r="E19" s="62">
        <f>F19+G19+H19+I19</f>
        <v>7051.7</v>
      </c>
      <c r="F19" s="62"/>
      <c r="G19" s="62">
        <v>2604.8</v>
      </c>
      <c r="H19" s="62">
        <v>4446.9</v>
      </c>
      <c r="I19" s="62"/>
      <c r="J19" s="63">
        <f>K19+L19+M19</f>
        <v>7051.7</v>
      </c>
      <c r="K19" s="63"/>
      <c r="L19" s="63">
        <v>2604.8</v>
      </c>
      <c r="M19" s="63">
        <v>4446.9</v>
      </c>
      <c r="N19" s="63"/>
      <c r="O19" s="63"/>
      <c r="P19" s="63">
        <v>1218.5</v>
      </c>
      <c r="Q19" s="63">
        <f>R19+S19+T19</f>
        <v>4462</v>
      </c>
      <c r="R19" s="63">
        <v>0</v>
      </c>
      <c r="S19" s="63">
        <v>1038.8</v>
      </c>
      <c r="T19" s="63">
        <v>3423.2</v>
      </c>
      <c r="U19" s="63"/>
      <c r="V19" s="63">
        <f>Q19/E19*100</f>
        <v>63.275522214501464</v>
      </c>
      <c r="W19" s="63">
        <f>Q19/J19*100</f>
        <v>63.275522214501464</v>
      </c>
      <c r="X19" s="64">
        <f>Q19/(O19+P19+M19)*100</f>
        <v>78.75878137466023</v>
      </c>
      <c r="Y19" s="34"/>
      <c r="Z19" s="29"/>
      <c r="AA19" s="29"/>
      <c r="AB19" s="29"/>
      <c r="AC19" s="34"/>
      <c r="AD19" s="59">
        <f>(96.7+96.3+100+100+72.5+0+100+100+70.3)/9</f>
        <v>81.75555555555555</v>
      </c>
      <c r="AE19" s="44"/>
      <c r="AH19" s="40">
        <v>9</v>
      </c>
      <c r="AI19" s="40">
        <v>4</v>
      </c>
      <c r="AJ19" s="40">
        <v>4</v>
      </c>
      <c r="AK19" s="40">
        <v>1</v>
      </c>
    </row>
    <row r="20" spans="1:37" ht="195" customHeight="1">
      <c r="A20" s="91" t="s">
        <v>96</v>
      </c>
      <c r="B20" s="93"/>
      <c r="C20" s="93"/>
      <c r="D20" s="93"/>
      <c r="E20" s="93"/>
      <c r="F20" s="93"/>
      <c r="G20" s="93"/>
      <c r="H20" s="93"/>
      <c r="I20" s="93"/>
      <c r="J20" s="93"/>
      <c r="K20" s="93"/>
      <c r="L20" s="93"/>
      <c r="M20" s="93"/>
      <c r="N20" s="93"/>
      <c r="O20" s="93"/>
      <c r="P20" s="93"/>
      <c r="Q20" s="95" t="s">
        <v>130</v>
      </c>
      <c r="R20" s="99"/>
      <c r="S20" s="99"/>
      <c r="T20" s="99"/>
      <c r="U20" s="99"/>
      <c r="V20" s="99"/>
      <c r="W20" s="99"/>
      <c r="X20" s="99"/>
      <c r="Y20" s="34">
        <f>Z20+AA20+AB20</f>
        <v>7</v>
      </c>
      <c r="Z20" s="29"/>
      <c r="AA20" s="29"/>
      <c r="AB20" s="29">
        <v>7</v>
      </c>
      <c r="AC20" s="34">
        <f>(1.3+1.4+25+5)/7</f>
        <v>4.671428571428572</v>
      </c>
      <c r="AH20" s="40"/>
      <c r="AI20" s="40"/>
      <c r="AJ20" s="40"/>
      <c r="AK20" s="40"/>
    </row>
    <row r="21" spans="1:37" ht="253.5" customHeight="1">
      <c r="A21" s="91" t="s">
        <v>131</v>
      </c>
      <c r="B21" s="93"/>
      <c r="C21" s="93"/>
      <c r="D21" s="93"/>
      <c r="E21" s="93"/>
      <c r="F21" s="93"/>
      <c r="G21" s="93"/>
      <c r="H21" s="93"/>
      <c r="I21" s="93"/>
      <c r="J21" s="93"/>
      <c r="K21" s="93"/>
      <c r="L21" s="93"/>
      <c r="M21" s="93"/>
      <c r="N21" s="93"/>
      <c r="O21" s="93"/>
      <c r="P21" s="93"/>
      <c r="Q21" s="95" t="s">
        <v>132</v>
      </c>
      <c r="R21" s="99"/>
      <c r="S21" s="99"/>
      <c r="T21" s="99"/>
      <c r="U21" s="99"/>
      <c r="V21" s="99"/>
      <c r="W21" s="99"/>
      <c r="X21" s="99"/>
      <c r="Y21" s="34"/>
      <c r="Z21" s="29"/>
      <c r="AA21" s="29"/>
      <c r="AB21" s="29"/>
      <c r="AC21" s="34"/>
      <c r="AH21" s="40"/>
      <c r="AI21" s="40"/>
      <c r="AJ21" s="40"/>
      <c r="AK21" s="40"/>
    </row>
    <row r="22" spans="1:37" ht="18.75">
      <c r="A22" s="145" t="s">
        <v>65</v>
      </c>
      <c r="B22" s="145"/>
      <c r="C22" s="145"/>
      <c r="D22" s="145"/>
      <c r="E22" s="145"/>
      <c r="F22" s="145"/>
      <c r="G22" s="145"/>
      <c r="H22" s="145"/>
      <c r="I22" s="145"/>
      <c r="J22" s="145"/>
      <c r="K22" s="145"/>
      <c r="L22" s="145"/>
      <c r="M22" s="145"/>
      <c r="N22" s="145"/>
      <c r="O22" s="145"/>
      <c r="P22" s="145"/>
      <c r="Q22" s="145"/>
      <c r="R22" s="145"/>
      <c r="S22" s="145"/>
      <c r="T22" s="145"/>
      <c r="U22" s="145"/>
      <c r="V22" s="145"/>
      <c r="W22" s="145"/>
      <c r="X22" s="30"/>
      <c r="Y22" s="34"/>
      <c r="Z22" s="29"/>
      <c r="AA22" s="29"/>
      <c r="AB22" s="29"/>
      <c r="AC22" s="34"/>
      <c r="AH22" s="40"/>
      <c r="AI22" s="40"/>
      <c r="AJ22" s="40"/>
      <c r="AK22" s="40"/>
    </row>
    <row r="23" spans="1:37" ht="123.75" customHeight="1">
      <c r="A23" s="35">
        <v>5</v>
      </c>
      <c r="B23" s="35"/>
      <c r="C23" s="35">
        <v>7</v>
      </c>
      <c r="D23" s="50" t="s">
        <v>87</v>
      </c>
      <c r="E23" s="63">
        <f>F23+G23+H23+I23</f>
        <v>25685</v>
      </c>
      <c r="F23" s="63">
        <v>123</v>
      </c>
      <c r="G23" s="63">
        <v>24608</v>
      </c>
      <c r="H23" s="63">
        <v>954</v>
      </c>
      <c r="I23" s="63"/>
      <c r="J23" s="63">
        <f>K23+L23+M23</f>
        <v>25685</v>
      </c>
      <c r="K23" s="63">
        <v>123</v>
      </c>
      <c r="L23" s="63">
        <v>24608</v>
      </c>
      <c r="M23" s="63">
        <v>954</v>
      </c>
      <c r="N23" s="63"/>
      <c r="O23" s="63">
        <v>66.2</v>
      </c>
      <c r="P23" s="63">
        <v>20076</v>
      </c>
      <c r="Q23" s="63">
        <f>R23+S23+T23</f>
        <v>20256.8</v>
      </c>
      <c r="R23" s="63">
        <v>64.5</v>
      </c>
      <c r="S23" s="63">
        <v>20076</v>
      </c>
      <c r="T23" s="63">
        <v>116.3</v>
      </c>
      <c r="U23" s="63"/>
      <c r="V23" s="63">
        <f>Q23/E23*100</f>
        <v>78.86626435662838</v>
      </c>
      <c r="W23" s="63">
        <f>Q23/J23*100</f>
        <v>78.86626435662838</v>
      </c>
      <c r="X23" s="64">
        <f>Q23/(O23+P23+M23)*100</f>
        <v>96.02108436590476</v>
      </c>
      <c r="Y23" s="34"/>
      <c r="Z23" s="29"/>
      <c r="AA23" s="29"/>
      <c r="AB23" s="29"/>
      <c r="AC23" s="34"/>
      <c r="AD23" s="42">
        <f>(79.9+77.7+79.8+77.5+97.7+100+100+100+100+0+0+100+100+144+100+100)/16</f>
        <v>84.7875</v>
      </c>
      <c r="AE23" s="44"/>
      <c r="AH23" s="40">
        <f>AI23+AJ23+AK23</f>
        <v>16</v>
      </c>
      <c r="AI23" s="40">
        <v>9</v>
      </c>
      <c r="AJ23" s="40">
        <v>5</v>
      </c>
      <c r="AK23" s="40">
        <v>2</v>
      </c>
    </row>
    <row r="24" spans="1:37" ht="150.75" customHeight="1">
      <c r="A24" s="91" t="s">
        <v>97</v>
      </c>
      <c r="B24" s="93"/>
      <c r="C24" s="93"/>
      <c r="D24" s="93"/>
      <c r="E24" s="93"/>
      <c r="F24" s="93"/>
      <c r="G24" s="93"/>
      <c r="H24" s="93"/>
      <c r="I24" s="93"/>
      <c r="J24" s="93"/>
      <c r="K24" s="93"/>
      <c r="L24" s="93"/>
      <c r="M24" s="93"/>
      <c r="N24" s="93"/>
      <c r="O24" s="93"/>
      <c r="P24" s="93"/>
      <c r="Q24" s="89" t="s">
        <v>101</v>
      </c>
      <c r="R24" s="90"/>
      <c r="S24" s="90"/>
      <c r="T24" s="90"/>
      <c r="U24" s="90"/>
      <c r="V24" s="90"/>
      <c r="W24" s="90"/>
      <c r="X24" s="90"/>
      <c r="Y24" s="34">
        <f>Z24+AA24+AB24</f>
        <v>15</v>
      </c>
      <c r="Z24" s="29">
        <v>7</v>
      </c>
      <c r="AA24" s="29">
        <v>1</v>
      </c>
      <c r="AB24" s="29">
        <v>7</v>
      </c>
      <c r="AC24" s="34">
        <f>(26.6+23+26.2+22.5+700+73.1)/15</f>
        <v>58.093333333333334</v>
      </c>
      <c r="AH24" s="40"/>
      <c r="AI24" s="40"/>
      <c r="AJ24" s="40"/>
      <c r="AK24" s="40"/>
    </row>
    <row r="25" spans="1:37" ht="120.75" customHeight="1">
      <c r="A25" s="91" t="s">
        <v>98</v>
      </c>
      <c r="B25" s="93"/>
      <c r="C25" s="93"/>
      <c r="D25" s="93"/>
      <c r="E25" s="93"/>
      <c r="F25" s="93"/>
      <c r="G25" s="93"/>
      <c r="H25" s="93"/>
      <c r="I25" s="93"/>
      <c r="J25" s="93"/>
      <c r="K25" s="93"/>
      <c r="L25" s="93"/>
      <c r="M25" s="93"/>
      <c r="N25" s="93"/>
      <c r="O25" s="93"/>
      <c r="P25" s="94"/>
      <c r="Q25" s="95" t="s">
        <v>133</v>
      </c>
      <c r="R25" s="95"/>
      <c r="S25" s="95"/>
      <c r="T25" s="95"/>
      <c r="U25" s="95"/>
      <c r="V25" s="95"/>
      <c r="W25" s="95"/>
      <c r="X25" s="95"/>
      <c r="Y25" s="34"/>
      <c r="Z25" s="29"/>
      <c r="AA25" s="29"/>
      <c r="AB25" s="29"/>
      <c r="AC25" s="34"/>
      <c r="AH25" s="40"/>
      <c r="AI25" s="40"/>
      <c r="AJ25" s="40"/>
      <c r="AK25" s="40"/>
    </row>
    <row r="26" spans="1:37" ht="157.5" customHeight="1">
      <c r="A26" s="91" t="s">
        <v>134</v>
      </c>
      <c r="B26" s="93"/>
      <c r="C26" s="93"/>
      <c r="D26" s="93"/>
      <c r="E26" s="93"/>
      <c r="F26" s="93"/>
      <c r="G26" s="93"/>
      <c r="H26" s="93"/>
      <c r="I26" s="93"/>
      <c r="J26" s="93"/>
      <c r="K26" s="93"/>
      <c r="L26" s="93"/>
      <c r="M26" s="93"/>
      <c r="N26" s="93"/>
      <c r="O26" s="93"/>
      <c r="P26" s="94"/>
      <c r="Q26" s="95" t="s">
        <v>135</v>
      </c>
      <c r="R26" s="99"/>
      <c r="S26" s="99"/>
      <c r="T26" s="99"/>
      <c r="U26" s="99"/>
      <c r="V26" s="99"/>
      <c r="W26" s="99"/>
      <c r="X26" s="99"/>
      <c r="Y26" s="34"/>
      <c r="Z26" s="29"/>
      <c r="AA26" s="29"/>
      <c r="AB26" s="29"/>
      <c r="AC26" s="34"/>
      <c r="AH26" s="40"/>
      <c r="AI26" s="40"/>
      <c r="AJ26" s="40"/>
      <c r="AK26" s="40"/>
    </row>
    <row r="27" spans="1:37" ht="136.5" customHeight="1">
      <c r="A27" s="91" t="s">
        <v>99</v>
      </c>
      <c r="B27" s="91"/>
      <c r="C27" s="91"/>
      <c r="D27" s="91"/>
      <c r="E27" s="91"/>
      <c r="F27" s="91"/>
      <c r="G27" s="91"/>
      <c r="H27" s="91"/>
      <c r="I27" s="91"/>
      <c r="J27" s="91"/>
      <c r="K27" s="91"/>
      <c r="L27" s="91"/>
      <c r="M27" s="91"/>
      <c r="N27" s="91"/>
      <c r="O27" s="91"/>
      <c r="P27" s="92"/>
      <c r="Q27" s="100" t="s">
        <v>102</v>
      </c>
      <c r="R27" s="101"/>
      <c r="S27" s="101"/>
      <c r="T27" s="101"/>
      <c r="U27" s="101"/>
      <c r="V27" s="101"/>
      <c r="W27" s="101"/>
      <c r="X27" s="102"/>
      <c r="Y27" s="34"/>
      <c r="Z27" s="29"/>
      <c r="AA27" s="29"/>
      <c r="AB27" s="29"/>
      <c r="AC27" s="34"/>
      <c r="AH27" s="40"/>
      <c r="AI27" s="40"/>
      <c r="AJ27" s="40"/>
      <c r="AK27" s="40"/>
    </row>
    <row r="28" spans="1:37" ht="256.5" customHeight="1">
      <c r="A28" s="91" t="s">
        <v>100</v>
      </c>
      <c r="B28" s="91"/>
      <c r="C28" s="91"/>
      <c r="D28" s="91"/>
      <c r="E28" s="91"/>
      <c r="F28" s="91"/>
      <c r="G28" s="91"/>
      <c r="H28" s="91"/>
      <c r="I28" s="91"/>
      <c r="J28" s="91"/>
      <c r="K28" s="91"/>
      <c r="L28" s="91"/>
      <c r="M28" s="91"/>
      <c r="N28" s="91"/>
      <c r="O28" s="91"/>
      <c r="P28" s="92"/>
      <c r="Q28" s="74"/>
      <c r="R28" s="87"/>
      <c r="S28" s="87"/>
      <c r="T28" s="87"/>
      <c r="U28" s="87"/>
      <c r="V28" s="87"/>
      <c r="W28" s="87"/>
      <c r="X28" s="88"/>
      <c r="Y28" s="34"/>
      <c r="Z28" s="29"/>
      <c r="AA28" s="29"/>
      <c r="AB28" s="29"/>
      <c r="AC28" s="34"/>
      <c r="AH28" s="40"/>
      <c r="AI28" s="40"/>
      <c r="AJ28" s="40"/>
      <c r="AK28" s="40"/>
    </row>
    <row r="29" spans="1:37" ht="111.75" customHeight="1">
      <c r="A29" s="65">
        <v>6</v>
      </c>
      <c r="B29" s="65"/>
      <c r="C29" s="65">
        <v>13</v>
      </c>
      <c r="D29" s="66" t="s">
        <v>105</v>
      </c>
      <c r="E29" s="67">
        <f>F29+G29+H29+I29</f>
        <v>41736.3</v>
      </c>
      <c r="F29" s="68"/>
      <c r="G29" s="68">
        <v>27045.4</v>
      </c>
      <c r="H29" s="68">
        <v>14690.9</v>
      </c>
      <c r="I29" s="68"/>
      <c r="J29" s="67">
        <f>K29+L29+M29</f>
        <v>47406.9</v>
      </c>
      <c r="K29" s="67"/>
      <c r="L29" s="67">
        <v>32715.9</v>
      </c>
      <c r="M29" s="67">
        <v>14691</v>
      </c>
      <c r="N29" s="67">
        <v>17764.2</v>
      </c>
      <c r="O29" s="67"/>
      <c r="P29" s="67">
        <v>7736.1</v>
      </c>
      <c r="Q29" s="67">
        <f>R29+S29+T29</f>
        <v>34736</v>
      </c>
      <c r="R29" s="67"/>
      <c r="S29" s="67">
        <v>20659.1</v>
      </c>
      <c r="T29" s="67">
        <v>14076.9</v>
      </c>
      <c r="U29" s="67">
        <v>12985.8</v>
      </c>
      <c r="V29" s="67">
        <f>Q29/E29*100</f>
        <v>83.22731051866121</v>
      </c>
      <c r="W29" s="67">
        <f>Q29/J29*100</f>
        <v>73.27203423974147</v>
      </c>
      <c r="X29" s="69">
        <f>Q29/(O29+P29+M29)*100</f>
        <v>154.88404653298912</v>
      </c>
      <c r="Y29" s="34">
        <f>Z29+AA29+AB29</f>
        <v>8</v>
      </c>
      <c r="Z29" s="29">
        <v>1</v>
      </c>
      <c r="AA29" s="29">
        <v>4</v>
      </c>
      <c r="AB29" s="29">
        <v>3</v>
      </c>
      <c r="AC29" s="34">
        <f>(36.4+100+36.5+94.2+84.3+94.5+61.9+0)/8</f>
        <v>63.475</v>
      </c>
      <c r="AD29" s="42">
        <f>(92.8+100+93.1+100.3+5+94.6+74.9+150+95.2+101.9)/10</f>
        <v>90.78</v>
      </c>
      <c r="AE29" s="44"/>
      <c r="AH29" s="40">
        <f>AI29+AJ29+AK29</f>
        <v>10</v>
      </c>
      <c r="AI29" s="40">
        <v>4</v>
      </c>
      <c r="AJ29" s="40">
        <v>5</v>
      </c>
      <c r="AK29" s="40">
        <v>1</v>
      </c>
    </row>
    <row r="30" spans="1:37" ht="408.75" customHeight="1">
      <c r="A30" s="91" t="s">
        <v>9</v>
      </c>
      <c r="B30" s="93"/>
      <c r="C30" s="93"/>
      <c r="D30" s="93"/>
      <c r="E30" s="93"/>
      <c r="F30" s="93"/>
      <c r="G30" s="93"/>
      <c r="H30" s="93"/>
      <c r="I30" s="93"/>
      <c r="J30" s="93"/>
      <c r="K30" s="93"/>
      <c r="L30" s="93"/>
      <c r="M30" s="93"/>
      <c r="N30" s="93"/>
      <c r="O30" s="93"/>
      <c r="P30" s="93"/>
      <c r="Q30" s="89" t="s">
        <v>22</v>
      </c>
      <c r="R30" s="90"/>
      <c r="S30" s="90"/>
      <c r="T30" s="90"/>
      <c r="U30" s="90"/>
      <c r="V30" s="90"/>
      <c r="W30" s="90"/>
      <c r="X30" s="90"/>
      <c r="Y30" s="34"/>
      <c r="Z30" s="29"/>
      <c r="AA30" s="29"/>
      <c r="AB30" s="29"/>
      <c r="AC30" s="34"/>
      <c r="AH30" s="40"/>
      <c r="AI30" s="40"/>
      <c r="AJ30" s="40"/>
      <c r="AK30" s="40"/>
    </row>
    <row r="31" spans="1:37" ht="177.75" customHeight="1">
      <c r="A31" s="91" t="s">
        <v>136</v>
      </c>
      <c r="B31" s="93"/>
      <c r="C31" s="93"/>
      <c r="D31" s="93"/>
      <c r="E31" s="93"/>
      <c r="F31" s="93"/>
      <c r="G31" s="93"/>
      <c r="H31" s="93"/>
      <c r="I31" s="93"/>
      <c r="J31" s="93"/>
      <c r="K31" s="93"/>
      <c r="L31" s="93"/>
      <c r="M31" s="93"/>
      <c r="N31" s="93"/>
      <c r="O31" s="93"/>
      <c r="P31" s="94"/>
      <c r="Q31" s="95" t="s">
        <v>27</v>
      </c>
      <c r="R31" s="95"/>
      <c r="S31" s="95"/>
      <c r="T31" s="95"/>
      <c r="U31" s="95"/>
      <c r="V31" s="95"/>
      <c r="W31" s="95"/>
      <c r="X31" s="95"/>
      <c r="Y31" s="34"/>
      <c r="Z31" s="29"/>
      <c r="AA31" s="29"/>
      <c r="AB31" s="29"/>
      <c r="AC31" s="34"/>
      <c r="AH31" s="40"/>
      <c r="AI31" s="40"/>
      <c r="AJ31" s="40"/>
      <c r="AK31" s="40"/>
    </row>
    <row r="32" spans="1:37" ht="360.75" customHeight="1">
      <c r="A32" s="91" t="s">
        <v>137</v>
      </c>
      <c r="B32" s="93"/>
      <c r="C32" s="93"/>
      <c r="D32" s="93"/>
      <c r="E32" s="93"/>
      <c r="F32" s="93"/>
      <c r="G32" s="93"/>
      <c r="H32" s="93"/>
      <c r="I32" s="93"/>
      <c r="J32" s="93"/>
      <c r="K32" s="93"/>
      <c r="L32" s="93"/>
      <c r="M32" s="93"/>
      <c r="N32" s="93"/>
      <c r="O32" s="93"/>
      <c r="P32" s="94"/>
      <c r="Q32" s="96"/>
      <c r="R32" s="97"/>
      <c r="S32" s="97"/>
      <c r="T32" s="97"/>
      <c r="U32" s="97"/>
      <c r="V32" s="97"/>
      <c r="W32" s="97"/>
      <c r="X32" s="98"/>
      <c r="Y32" s="34"/>
      <c r="Z32" s="29"/>
      <c r="AA32" s="29"/>
      <c r="AB32" s="29"/>
      <c r="AC32" s="34"/>
      <c r="AH32" s="40"/>
      <c r="AI32" s="40"/>
      <c r="AJ32" s="40"/>
      <c r="AK32" s="40"/>
    </row>
    <row r="33" spans="1:37" ht="135" customHeight="1">
      <c r="A33" s="91" t="s">
        <v>37</v>
      </c>
      <c r="B33" s="93"/>
      <c r="C33" s="93"/>
      <c r="D33" s="93"/>
      <c r="E33" s="93"/>
      <c r="F33" s="93"/>
      <c r="G33" s="93"/>
      <c r="H33" s="93"/>
      <c r="I33" s="93"/>
      <c r="J33" s="93"/>
      <c r="K33" s="93"/>
      <c r="L33" s="93"/>
      <c r="M33" s="93"/>
      <c r="N33" s="93"/>
      <c r="O33" s="93"/>
      <c r="P33" s="94"/>
      <c r="Q33" s="96"/>
      <c r="R33" s="97"/>
      <c r="S33" s="97"/>
      <c r="T33" s="97"/>
      <c r="U33" s="97"/>
      <c r="V33" s="97"/>
      <c r="W33" s="97"/>
      <c r="X33" s="98"/>
      <c r="Y33" s="34"/>
      <c r="Z33" s="29"/>
      <c r="AA33" s="29"/>
      <c r="AB33" s="29"/>
      <c r="AC33" s="34"/>
      <c r="AH33" s="40"/>
      <c r="AI33" s="40"/>
      <c r="AJ33" s="40"/>
      <c r="AK33" s="40"/>
    </row>
    <row r="34" spans="1:37" ht="302.25" customHeight="1">
      <c r="A34" s="91" t="s">
        <v>28</v>
      </c>
      <c r="B34" s="91"/>
      <c r="C34" s="91"/>
      <c r="D34" s="91"/>
      <c r="E34" s="91"/>
      <c r="F34" s="91"/>
      <c r="G34" s="91"/>
      <c r="H34" s="91"/>
      <c r="I34" s="91"/>
      <c r="J34" s="91"/>
      <c r="K34" s="91"/>
      <c r="L34" s="91"/>
      <c r="M34" s="91"/>
      <c r="N34" s="91"/>
      <c r="O34" s="91"/>
      <c r="P34" s="92"/>
      <c r="Q34" s="95" t="s">
        <v>138</v>
      </c>
      <c r="R34" s="99"/>
      <c r="S34" s="99"/>
      <c r="T34" s="99"/>
      <c r="U34" s="99"/>
      <c r="V34" s="99"/>
      <c r="W34" s="99"/>
      <c r="X34" s="99"/>
      <c r="Y34" s="34"/>
      <c r="Z34" s="29"/>
      <c r="AA34" s="29"/>
      <c r="AB34" s="29"/>
      <c r="AC34" s="34"/>
      <c r="AH34" s="40"/>
      <c r="AI34" s="40"/>
      <c r="AJ34" s="40"/>
      <c r="AK34" s="40"/>
    </row>
    <row r="35" spans="1:37" ht="330.75" customHeight="1">
      <c r="A35" s="92" t="s">
        <v>24</v>
      </c>
      <c r="B35" s="115"/>
      <c r="C35" s="115"/>
      <c r="D35" s="115"/>
      <c r="E35" s="115"/>
      <c r="F35" s="115"/>
      <c r="G35" s="115"/>
      <c r="H35" s="115"/>
      <c r="I35" s="115"/>
      <c r="J35" s="115"/>
      <c r="K35" s="115"/>
      <c r="L35" s="115"/>
      <c r="M35" s="115"/>
      <c r="N35" s="115"/>
      <c r="O35" s="115"/>
      <c r="P35" s="115"/>
      <c r="Q35" s="123"/>
      <c r="R35" s="123"/>
      <c r="S35" s="123"/>
      <c r="T35" s="123"/>
      <c r="U35" s="123"/>
      <c r="V35" s="123"/>
      <c r="W35" s="123"/>
      <c r="X35" s="123"/>
      <c r="Y35" s="34"/>
      <c r="Z35" s="29"/>
      <c r="AA35" s="29"/>
      <c r="AB35" s="29"/>
      <c r="AC35" s="34"/>
      <c r="AH35" s="40"/>
      <c r="AI35" s="40"/>
      <c r="AJ35" s="40"/>
      <c r="AK35" s="40"/>
    </row>
    <row r="36" spans="1:37" ht="18.75">
      <c r="A36" s="145" t="s">
        <v>66</v>
      </c>
      <c r="B36" s="145"/>
      <c r="C36" s="145"/>
      <c r="D36" s="145"/>
      <c r="E36" s="145"/>
      <c r="F36" s="145"/>
      <c r="G36" s="145"/>
      <c r="H36" s="145"/>
      <c r="I36" s="145"/>
      <c r="J36" s="145"/>
      <c r="K36" s="145"/>
      <c r="L36" s="145"/>
      <c r="M36" s="145"/>
      <c r="N36" s="145"/>
      <c r="O36" s="145"/>
      <c r="P36" s="145"/>
      <c r="Q36" s="145"/>
      <c r="R36" s="145"/>
      <c r="S36" s="145"/>
      <c r="T36" s="145"/>
      <c r="U36" s="145"/>
      <c r="V36" s="145"/>
      <c r="W36" s="145"/>
      <c r="X36" s="30"/>
      <c r="Y36" s="34"/>
      <c r="Z36" s="29"/>
      <c r="AA36" s="29"/>
      <c r="AB36" s="29"/>
      <c r="AC36" s="34"/>
      <c r="AH36" s="40"/>
      <c r="AI36" s="40"/>
      <c r="AJ36" s="40"/>
      <c r="AK36" s="40"/>
    </row>
    <row r="37" spans="1:37" ht="97.5" customHeight="1">
      <c r="A37" s="15">
        <v>7</v>
      </c>
      <c r="B37" s="16"/>
      <c r="C37" s="17">
        <v>4</v>
      </c>
      <c r="D37" s="54" t="s">
        <v>106</v>
      </c>
      <c r="E37" s="53">
        <f>F37+G37+H37+I37</f>
        <v>235774.6</v>
      </c>
      <c r="F37" s="52">
        <v>10.5</v>
      </c>
      <c r="G37" s="52">
        <v>14001.7</v>
      </c>
      <c r="H37" s="52">
        <v>213154.3</v>
      </c>
      <c r="I37" s="52">
        <v>8608.1</v>
      </c>
      <c r="J37" s="53">
        <f>K37+L37+M37</f>
        <v>225318.30000000002</v>
      </c>
      <c r="K37" s="53">
        <v>10.5</v>
      </c>
      <c r="L37" s="53">
        <v>14001.7</v>
      </c>
      <c r="M37" s="53">
        <v>211306.1</v>
      </c>
      <c r="N37" s="53">
        <v>66384.8</v>
      </c>
      <c r="O37" s="53">
        <v>10.5</v>
      </c>
      <c r="P37" s="53">
        <v>13136.2</v>
      </c>
      <c r="Q37" s="53">
        <f>R37+S37+T37</f>
        <v>148903.2</v>
      </c>
      <c r="R37" s="53">
        <v>10.5</v>
      </c>
      <c r="S37" s="53">
        <v>12824.5</v>
      </c>
      <c r="T37" s="53">
        <v>136068.2</v>
      </c>
      <c r="U37" s="53">
        <v>40922.3</v>
      </c>
      <c r="V37" s="53">
        <f>Q37/E37*100</f>
        <v>63.1548945475891</v>
      </c>
      <c r="W37" s="53">
        <f>Q37/J37*100</f>
        <v>66.08571074786202</v>
      </c>
      <c r="X37" s="28">
        <f>Q37/(O37+P37+M37)*100</f>
        <v>66.34054019375121</v>
      </c>
      <c r="Y37" s="34"/>
      <c r="Z37" s="29"/>
      <c r="AA37" s="29"/>
      <c r="AB37" s="29"/>
      <c r="AC37" s="34"/>
      <c r="AD37" s="42">
        <f>(100.1+100+133.3+100+76.4+100+98.9+103+71.3+100+100+100+100+100)/14</f>
        <v>98.78571428571429</v>
      </c>
      <c r="AE37" s="44"/>
      <c r="AH37" s="40">
        <f>AI37+AJ37+AK37</f>
        <v>14</v>
      </c>
      <c r="AI37" s="40">
        <v>11</v>
      </c>
      <c r="AJ37" s="40">
        <v>2</v>
      </c>
      <c r="AK37" s="40">
        <v>1</v>
      </c>
    </row>
    <row r="38" spans="1:37" ht="393" customHeight="1">
      <c r="A38" s="127" t="s">
        <v>8</v>
      </c>
      <c r="B38" s="128"/>
      <c r="C38" s="128"/>
      <c r="D38" s="128"/>
      <c r="E38" s="128"/>
      <c r="F38" s="128"/>
      <c r="G38" s="128"/>
      <c r="H38" s="128"/>
      <c r="I38" s="128"/>
      <c r="J38" s="128"/>
      <c r="K38" s="128"/>
      <c r="L38" s="128"/>
      <c r="M38" s="128"/>
      <c r="N38" s="128"/>
      <c r="O38" s="128"/>
      <c r="P38" s="129"/>
      <c r="Q38" s="120" t="s">
        <v>18</v>
      </c>
      <c r="R38" s="121"/>
      <c r="S38" s="121"/>
      <c r="T38" s="121"/>
      <c r="U38" s="121"/>
      <c r="V38" s="121"/>
      <c r="W38" s="121"/>
      <c r="X38" s="122"/>
      <c r="Y38" s="34"/>
      <c r="Z38" s="29"/>
      <c r="AA38" s="29"/>
      <c r="AB38" s="29"/>
      <c r="AC38" s="34"/>
      <c r="AH38" s="40"/>
      <c r="AI38" s="40"/>
      <c r="AJ38" s="40"/>
      <c r="AK38" s="40"/>
    </row>
    <row r="39" spans="1:37" ht="408.75" customHeight="1">
      <c r="A39" s="130" t="s">
        <v>139</v>
      </c>
      <c r="B39" s="131"/>
      <c r="C39" s="131"/>
      <c r="D39" s="131"/>
      <c r="E39" s="131"/>
      <c r="F39" s="131"/>
      <c r="G39" s="131"/>
      <c r="H39" s="131"/>
      <c r="I39" s="131"/>
      <c r="J39" s="131"/>
      <c r="K39" s="131"/>
      <c r="L39" s="131"/>
      <c r="M39" s="131"/>
      <c r="N39" s="131"/>
      <c r="O39" s="131"/>
      <c r="P39" s="132"/>
      <c r="Q39" s="110" t="s">
        <v>140</v>
      </c>
      <c r="R39" s="110"/>
      <c r="S39" s="110"/>
      <c r="T39" s="110"/>
      <c r="U39" s="110"/>
      <c r="V39" s="110"/>
      <c r="W39" s="110"/>
      <c r="X39" s="111"/>
      <c r="Y39" s="34">
        <f>Z39+AA39+AB39</f>
        <v>6</v>
      </c>
      <c r="Z39" s="29"/>
      <c r="AA39" s="29">
        <v>2</v>
      </c>
      <c r="AB39" s="29">
        <v>4</v>
      </c>
      <c r="AC39" s="34">
        <f>(98.4+0+0+25+0+72.2)/6</f>
        <v>32.6</v>
      </c>
      <c r="AH39" s="40"/>
      <c r="AI39" s="40"/>
      <c r="AJ39" s="40"/>
      <c r="AK39" s="40"/>
    </row>
    <row r="40" spans="1:37" ht="76.5" customHeight="1">
      <c r="A40" s="156" t="s">
        <v>13</v>
      </c>
      <c r="B40" s="159"/>
      <c r="C40" s="159"/>
      <c r="D40" s="159"/>
      <c r="E40" s="159"/>
      <c r="F40" s="159"/>
      <c r="G40" s="159"/>
      <c r="H40" s="159"/>
      <c r="I40" s="159"/>
      <c r="J40" s="159"/>
      <c r="K40" s="159"/>
      <c r="L40" s="159"/>
      <c r="M40" s="159"/>
      <c r="N40" s="159"/>
      <c r="O40" s="159"/>
      <c r="P40" s="160"/>
      <c r="Q40" s="113"/>
      <c r="R40" s="113"/>
      <c r="S40" s="113"/>
      <c r="T40" s="113"/>
      <c r="U40" s="113"/>
      <c r="V40" s="113"/>
      <c r="W40" s="113"/>
      <c r="X40" s="114"/>
      <c r="Y40" s="34"/>
      <c r="Z40" s="29"/>
      <c r="AA40" s="29"/>
      <c r="AB40" s="29"/>
      <c r="AC40" s="34"/>
      <c r="AH40" s="40"/>
      <c r="AI40" s="40"/>
      <c r="AJ40" s="40"/>
      <c r="AK40" s="40"/>
    </row>
    <row r="41" spans="1:37" ht="18.75">
      <c r="A41" s="145" t="s">
        <v>67</v>
      </c>
      <c r="B41" s="145"/>
      <c r="C41" s="145"/>
      <c r="D41" s="145"/>
      <c r="E41" s="145"/>
      <c r="F41" s="145"/>
      <c r="G41" s="145"/>
      <c r="H41" s="145"/>
      <c r="I41" s="145"/>
      <c r="J41" s="145"/>
      <c r="K41" s="145"/>
      <c r="L41" s="145"/>
      <c r="M41" s="145"/>
      <c r="N41" s="145"/>
      <c r="O41" s="145"/>
      <c r="P41" s="145"/>
      <c r="Q41" s="99"/>
      <c r="R41" s="99"/>
      <c r="S41" s="99"/>
      <c r="T41" s="99"/>
      <c r="U41" s="99"/>
      <c r="V41" s="99"/>
      <c r="W41" s="99"/>
      <c r="X41" s="28"/>
      <c r="Y41" s="34"/>
      <c r="Z41" s="29"/>
      <c r="AA41" s="29"/>
      <c r="AB41" s="29"/>
      <c r="AC41" s="34"/>
      <c r="AH41" s="86"/>
      <c r="AI41" s="86"/>
      <c r="AJ41" s="86"/>
      <c r="AK41" s="86"/>
    </row>
    <row r="42" spans="1:37" ht="104.25" customHeight="1">
      <c r="A42" s="15">
        <v>8</v>
      </c>
      <c r="B42" s="15"/>
      <c r="C42" s="15">
        <v>5</v>
      </c>
      <c r="D42" s="54" t="s">
        <v>107</v>
      </c>
      <c r="E42" s="53">
        <f>F42+G42+H42+I42</f>
        <v>159085.6</v>
      </c>
      <c r="F42" s="52"/>
      <c r="G42" s="52">
        <v>150</v>
      </c>
      <c r="H42" s="52">
        <v>156519.4</v>
      </c>
      <c r="I42" s="52">
        <v>2416.2</v>
      </c>
      <c r="J42" s="53">
        <f>K42+L42+M42</f>
        <v>155425.9</v>
      </c>
      <c r="K42" s="53"/>
      <c r="L42" s="53">
        <v>150</v>
      </c>
      <c r="M42" s="53">
        <v>155275.9</v>
      </c>
      <c r="N42" s="53">
        <v>18028.7</v>
      </c>
      <c r="O42" s="53"/>
      <c r="P42" s="53">
        <v>150</v>
      </c>
      <c r="Q42" s="53">
        <f>R42+S42+T42</f>
        <v>59427.2</v>
      </c>
      <c r="R42" s="53"/>
      <c r="S42" s="53">
        <v>150</v>
      </c>
      <c r="T42" s="53">
        <v>59277.2</v>
      </c>
      <c r="U42" s="53">
        <v>12.2</v>
      </c>
      <c r="V42" s="53">
        <f>Q42/E42*100</f>
        <v>37.35548660595302</v>
      </c>
      <c r="W42" s="53">
        <f>Q42/J42*100</f>
        <v>38.235068929953115</v>
      </c>
      <c r="X42" s="28">
        <f>Q42/(O42+P42+M42)*100</f>
        <v>38.235068929953115</v>
      </c>
      <c r="Y42" s="34"/>
      <c r="Z42" s="29"/>
      <c r="AA42" s="29"/>
      <c r="AB42" s="29"/>
      <c r="AC42" s="34"/>
      <c r="AD42" s="59">
        <f>(63.7+40+100+96.9+98.8+100+100+96.4)/8</f>
        <v>86.97500000000001</v>
      </c>
      <c r="AE42" s="44"/>
      <c r="AH42" s="40">
        <f>AI42+AJ42+AK42</f>
        <v>8</v>
      </c>
      <c r="AI42" s="40">
        <v>3</v>
      </c>
      <c r="AJ42" s="40">
        <v>4</v>
      </c>
      <c r="AK42" s="40">
        <v>1</v>
      </c>
    </row>
    <row r="43" spans="1:37" ht="304.5" customHeight="1">
      <c r="A43" s="92" t="s">
        <v>7</v>
      </c>
      <c r="B43" s="103"/>
      <c r="C43" s="103"/>
      <c r="D43" s="103"/>
      <c r="E43" s="103"/>
      <c r="F43" s="103"/>
      <c r="G43" s="103"/>
      <c r="H43" s="103"/>
      <c r="I43" s="103"/>
      <c r="J43" s="103"/>
      <c r="K43" s="103"/>
      <c r="L43" s="103"/>
      <c r="M43" s="103"/>
      <c r="N43" s="103"/>
      <c r="O43" s="103"/>
      <c r="P43" s="104"/>
      <c r="Q43" s="117" t="s">
        <v>141</v>
      </c>
      <c r="R43" s="118"/>
      <c r="S43" s="118"/>
      <c r="T43" s="118"/>
      <c r="U43" s="118"/>
      <c r="V43" s="118"/>
      <c r="W43" s="118"/>
      <c r="X43" s="119"/>
      <c r="Y43" s="34">
        <f>Z43+AA43+AB43</f>
        <v>6</v>
      </c>
      <c r="Z43" s="29">
        <v>3</v>
      </c>
      <c r="AA43" s="29">
        <v>2</v>
      </c>
      <c r="AB43" s="29">
        <v>1</v>
      </c>
      <c r="AC43" s="34">
        <f>(23.7+100+98.5+98.8+100+100)/6</f>
        <v>86.83333333333333</v>
      </c>
      <c r="AH43" s="40"/>
      <c r="AI43" s="40"/>
      <c r="AJ43" s="40"/>
      <c r="AK43" s="40"/>
    </row>
    <row r="44" spans="1:37" ht="260.25" customHeight="1">
      <c r="A44" s="92" t="s">
        <v>90</v>
      </c>
      <c r="B44" s="115"/>
      <c r="C44" s="115"/>
      <c r="D44" s="115"/>
      <c r="E44" s="115"/>
      <c r="F44" s="115"/>
      <c r="G44" s="115"/>
      <c r="H44" s="115"/>
      <c r="I44" s="115"/>
      <c r="J44" s="115"/>
      <c r="K44" s="115"/>
      <c r="L44" s="115"/>
      <c r="M44" s="115"/>
      <c r="N44" s="115"/>
      <c r="O44" s="115"/>
      <c r="P44" s="116"/>
      <c r="Q44" s="117" t="s">
        <v>142</v>
      </c>
      <c r="R44" s="118"/>
      <c r="S44" s="118"/>
      <c r="T44" s="118"/>
      <c r="U44" s="118"/>
      <c r="V44" s="118"/>
      <c r="W44" s="118"/>
      <c r="X44" s="119"/>
      <c r="Y44" s="34"/>
      <c r="Z44" s="29"/>
      <c r="AA44" s="29"/>
      <c r="AB44" s="29"/>
      <c r="AC44" s="34"/>
      <c r="AH44" s="40"/>
      <c r="AI44" s="40"/>
      <c r="AJ44" s="40"/>
      <c r="AK44" s="40"/>
    </row>
    <row r="45" spans="1:37" ht="18.75">
      <c r="A45" s="99" t="s">
        <v>68</v>
      </c>
      <c r="B45" s="99"/>
      <c r="C45" s="99"/>
      <c r="D45" s="99"/>
      <c r="E45" s="99"/>
      <c r="F45" s="99"/>
      <c r="G45" s="99"/>
      <c r="H45" s="99"/>
      <c r="I45" s="99"/>
      <c r="J45" s="99"/>
      <c r="K45" s="99"/>
      <c r="L45" s="99"/>
      <c r="M45" s="99"/>
      <c r="N45" s="99"/>
      <c r="O45" s="99"/>
      <c r="P45" s="99"/>
      <c r="Q45" s="99"/>
      <c r="R45" s="99"/>
      <c r="S45" s="99"/>
      <c r="T45" s="99"/>
      <c r="U45" s="99"/>
      <c r="V45" s="99"/>
      <c r="W45" s="99"/>
      <c r="X45" s="28"/>
      <c r="Y45" s="34"/>
      <c r="Z45" s="29"/>
      <c r="AA45" s="29"/>
      <c r="AB45" s="29"/>
      <c r="AC45" s="34"/>
      <c r="AH45" s="40"/>
      <c r="AI45" s="40"/>
      <c r="AJ45" s="40"/>
      <c r="AK45" s="40"/>
    </row>
    <row r="46" spans="1:37" ht="111.75" customHeight="1">
      <c r="A46" s="15">
        <v>9</v>
      </c>
      <c r="B46" s="16"/>
      <c r="C46" s="15">
        <v>8</v>
      </c>
      <c r="D46" s="54" t="s">
        <v>108</v>
      </c>
      <c r="E46" s="53">
        <f>F46+G46+H46+I46</f>
        <v>181510.3</v>
      </c>
      <c r="F46" s="52">
        <v>7698.8</v>
      </c>
      <c r="G46" s="52">
        <v>112535.7</v>
      </c>
      <c r="H46" s="52">
        <v>61275.8</v>
      </c>
      <c r="I46" s="52"/>
      <c r="J46" s="53">
        <f>K46+L46+M46</f>
        <v>178239.9</v>
      </c>
      <c r="K46" s="53">
        <v>3900.5</v>
      </c>
      <c r="L46" s="53">
        <v>112535.7</v>
      </c>
      <c r="M46" s="53">
        <v>61803.7</v>
      </c>
      <c r="N46" s="53">
        <v>14729.6</v>
      </c>
      <c r="O46" s="53">
        <v>3900.5</v>
      </c>
      <c r="P46" s="53">
        <v>63685</v>
      </c>
      <c r="Q46" s="53">
        <f>R46+S46+T46</f>
        <v>126579.9</v>
      </c>
      <c r="R46" s="53">
        <v>3140.8</v>
      </c>
      <c r="S46" s="53">
        <v>75832.4</v>
      </c>
      <c r="T46" s="53">
        <v>47606.7</v>
      </c>
      <c r="U46" s="53">
        <v>12172.5</v>
      </c>
      <c r="V46" s="53">
        <f>Q46/E46*100</f>
        <v>69.73703420687421</v>
      </c>
      <c r="W46" s="53">
        <f>Q46/J46*100</f>
        <v>71.01659056137262</v>
      </c>
      <c r="X46" s="28">
        <f>Q46/(O46+P46+M46+N46)*100</f>
        <v>87.83024837842113</v>
      </c>
      <c r="Y46" s="34"/>
      <c r="Z46" s="29"/>
      <c r="AA46" s="29"/>
      <c r="AB46" s="29"/>
      <c r="AC46" s="34"/>
      <c r="AD46" s="49">
        <f>(100+96.6+100+0)/4</f>
        <v>74.15</v>
      </c>
      <c r="AE46" s="49"/>
      <c r="AH46" s="40">
        <f>AI46+AJ46+AK46</f>
        <v>4</v>
      </c>
      <c r="AI46" s="40">
        <v>2</v>
      </c>
      <c r="AJ46" s="40">
        <v>1</v>
      </c>
      <c r="AK46" s="40">
        <v>1</v>
      </c>
    </row>
    <row r="47" spans="1:37" ht="80.25" customHeight="1">
      <c r="A47" s="92" t="s">
        <v>14</v>
      </c>
      <c r="B47" s="103"/>
      <c r="C47" s="103"/>
      <c r="D47" s="103"/>
      <c r="E47" s="103"/>
      <c r="F47" s="103"/>
      <c r="G47" s="103"/>
      <c r="H47" s="103"/>
      <c r="I47" s="103"/>
      <c r="J47" s="103"/>
      <c r="K47" s="103"/>
      <c r="L47" s="103"/>
      <c r="M47" s="103"/>
      <c r="N47" s="103"/>
      <c r="O47" s="103"/>
      <c r="P47" s="104"/>
      <c r="Q47" s="117" t="s">
        <v>15</v>
      </c>
      <c r="R47" s="118"/>
      <c r="S47" s="118"/>
      <c r="T47" s="118"/>
      <c r="U47" s="118"/>
      <c r="V47" s="118"/>
      <c r="W47" s="118"/>
      <c r="X47" s="119"/>
      <c r="Y47" s="34"/>
      <c r="Z47" s="29"/>
      <c r="AA47" s="29"/>
      <c r="AB47" s="29"/>
      <c r="AC47" s="34"/>
      <c r="AH47" s="40"/>
      <c r="AI47" s="40"/>
      <c r="AJ47" s="40"/>
      <c r="AK47" s="40"/>
    </row>
    <row r="48" spans="1:37" ht="196.5" customHeight="1">
      <c r="A48" s="92" t="s">
        <v>143</v>
      </c>
      <c r="B48" s="115"/>
      <c r="C48" s="115"/>
      <c r="D48" s="115"/>
      <c r="E48" s="115"/>
      <c r="F48" s="115"/>
      <c r="G48" s="115"/>
      <c r="H48" s="115"/>
      <c r="I48" s="115"/>
      <c r="J48" s="115"/>
      <c r="K48" s="115"/>
      <c r="L48" s="115"/>
      <c r="M48" s="115"/>
      <c r="N48" s="115"/>
      <c r="O48" s="115"/>
      <c r="P48" s="116"/>
      <c r="Q48" s="109" t="s">
        <v>21</v>
      </c>
      <c r="R48" s="110"/>
      <c r="S48" s="110"/>
      <c r="T48" s="110"/>
      <c r="U48" s="110"/>
      <c r="V48" s="110"/>
      <c r="W48" s="110"/>
      <c r="X48" s="111"/>
      <c r="Y48" s="34"/>
      <c r="Z48" s="29"/>
      <c r="AA48" s="29"/>
      <c r="AB48" s="29"/>
      <c r="AC48" s="34"/>
      <c r="AH48" s="40"/>
      <c r="AI48" s="40"/>
      <c r="AJ48" s="40"/>
      <c r="AK48" s="40"/>
    </row>
    <row r="49" spans="1:37" ht="172.5" customHeight="1">
      <c r="A49" s="92" t="s">
        <v>144</v>
      </c>
      <c r="B49" s="103"/>
      <c r="C49" s="103"/>
      <c r="D49" s="103"/>
      <c r="E49" s="103"/>
      <c r="F49" s="103"/>
      <c r="G49" s="103"/>
      <c r="H49" s="103"/>
      <c r="I49" s="103"/>
      <c r="J49" s="103"/>
      <c r="K49" s="103"/>
      <c r="L49" s="103"/>
      <c r="M49" s="103"/>
      <c r="N49" s="103"/>
      <c r="O49" s="103"/>
      <c r="P49" s="104"/>
      <c r="Q49" s="112"/>
      <c r="R49" s="113"/>
      <c r="S49" s="113"/>
      <c r="T49" s="113"/>
      <c r="U49" s="113"/>
      <c r="V49" s="113"/>
      <c r="W49" s="113"/>
      <c r="X49" s="114"/>
      <c r="Y49" s="34">
        <f>Z49+AA49+AB49</f>
        <v>2</v>
      </c>
      <c r="Z49" s="29"/>
      <c r="AA49" s="29"/>
      <c r="AB49" s="29">
        <v>2</v>
      </c>
      <c r="AC49" s="34">
        <v>0</v>
      </c>
      <c r="AH49" s="40"/>
      <c r="AI49" s="40"/>
      <c r="AJ49" s="40"/>
      <c r="AK49" s="40"/>
    </row>
    <row r="50" spans="1:37" ht="18.75">
      <c r="A50" s="93" t="s">
        <v>69</v>
      </c>
      <c r="B50" s="93"/>
      <c r="C50" s="93"/>
      <c r="D50" s="93"/>
      <c r="E50" s="93"/>
      <c r="F50" s="93"/>
      <c r="G50" s="93"/>
      <c r="H50" s="93"/>
      <c r="I50" s="93"/>
      <c r="J50" s="93"/>
      <c r="K50" s="93"/>
      <c r="L50" s="93"/>
      <c r="M50" s="93"/>
      <c r="N50" s="93"/>
      <c r="O50" s="93"/>
      <c r="P50" s="93"/>
      <c r="Q50" s="93"/>
      <c r="R50" s="93"/>
      <c r="S50" s="93"/>
      <c r="T50" s="93"/>
      <c r="U50" s="93"/>
      <c r="V50" s="93"/>
      <c r="W50" s="93"/>
      <c r="X50" s="93"/>
      <c r="Y50" s="34"/>
      <c r="Z50" s="29"/>
      <c r="AA50" s="29"/>
      <c r="AB50" s="29"/>
      <c r="AC50" s="34"/>
      <c r="AH50" s="40"/>
      <c r="AI50" s="40"/>
      <c r="AJ50" s="40"/>
      <c r="AK50" s="40"/>
    </row>
    <row r="51" spans="1:37" ht="108" customHeight="1">
      <c r="A51" s="15">
        <v>10</v>
      </c>
      <c r="B51" s="15"/>
      <c r="C51" s="15">
        <v>9</v>
      </c>
      <c r="D51" s="54" t="s">
        <v>109</v>
      </c>
      <c r="E51" s="53">
        <f>F51+G51+H51+I51</f>
        <v>105402.9</v>
      </c>
      <c r="F51" s="52"/>
      <c r="G51" s="52">
        <v>51592.4</v>
      </c>
      <c r="H51" s="52">
        <v>4364.5</v>
      </c>
      <c r="I51" s="52">
        <v>49446</v>
      </c>
      <c r="J51" s="53">
        <f>K51+L51+M51</f>
        <v>139827.8</v>
      </c>
      <c r="K51" s="53"/>
      <c r="L51" s="53">
        <v>135463.3</v>
      </c>
      <c r="M51" s="53">
        <v>4364.5</v>
      </c>
      <c r="N51" s="53">
        <v>332</v>
      </c>
      <c r="O51" s="53"/>
      <c r="P51" s="53">
        <v>3635.6</v>
      </c>
      <c r="Q51" s="63">
        <f>R51+S51+T51</f>
        <v>5324.2</v>
      </c>
      <c r="R51" s="63"/>
      <c r="S51" s="63">
        <v>3635.6</v>
      </c>
      <c r="T51" s="63">
        <v>1688.6</v>
      </c>
      <c r="U51" s="63"/>
      <c r="V51" s="63">
        <f>Q51/E51*100</f>
        <v>5.051284167703166</v>
      </c>
      <c r="W51" s="63">
        <f>Q51/J51*100</f>
        <v>3.8076834506442925</v>
      </c>
      <c r="X51" s="64">
        <f>Q51/(O51+P51+M51)*100</f>
        <v>66.5516681041487</v>
      </c>
      <c r="Y51" s="34">
        <f>Z51+AA51+AB51</f>
        <v>6</v>
      </c>
      <c r="Z51" s="29"/>
      <c r="AA51" s="29"/>
      <c r="AB51" s="29">
        <v>6</v>
      </c>
      <c r="AC51" s="34"/>
      <c r="AD51" s="49">
        <f>(100+97.9+99.1+100.1+0+0)/6</f>
        <v>66.18333333333334</v>
      </c>
      <c r="AE51" s="45"/>
      <c r="AH51" s="40">
        <f>AI51+AJ51+AK51</f>
        <v>6</v>
      </c>
      <c r="AI51" s="40">
        <v>2</v>
      </c>
      <c r="AJ51" s="40">
        <v>2</v>
      </c>
      <c r="AK51" s="40">
        <v>2</v>
      </c>
    </row>
    <row r="52" spans="1:37" ht="141" customHeight="1">
      <c r="A52" s="92" t="s">
        <v>145</v>
      </c>
      <c r="B52" s="115"/>
      <c r="C52" s="115"/>
      <c r="D52" s="115"/>
      <c r="E52" s="115"/>
      <c r="F52" s="115"/>
      <c r="G52" s="115"/>
      <c r="H52" s="115"/>
      <c r="I52" s="115"/>
      <c r="J52" s="115"/>
      <c r="K52" s="115"/>
      <c r="L52" s="115"/>
      <c r="M52" s="115"/>
      <c r="N52" s="115"/>
      <c r="O52" s="115"/>
      <c r="P52" s="115"/>
      <c r="Q52" s="95" t="s">
        <v>86</v>
      </c>
      <c r="R52" s="95"/>
      <c r="S52" s="95"/>
      <c r="T52" s="95"/>
      <c r="U52" s="95"/>
      <c r="V52" s="95"/>
      <c r="W52" s="95"/>
      <c r="X52" s="95"/>
      <c r="Y52" s="34"/>
      <c r="Z52" s="29"/>
      <c r="AA52" s="29"/>
      <c r="AB52" s="29"/>
      <c r="AC52" s="34"/>
      <c r="AH52" s="40"/>
      <c r="AI52" s="40"/>
      <c r="AJ52" s="40"/>
      <c r="AK52" s="40"/>
    </row>
    <row r="53" spans="1:37" ht="117" customHeight="1">
      <c r="A53" s="92" t="s">
        <v>32</v>
      </c>
      <c r="B53" s="103"/>
      <c r="C53" s="103"/>
      <c r="D53" s="103"/>
      <c r="E53" s="103"/>
      <c r="F53" s="103"/>
      <c r="G53" s="103"/>
      <c r="H53" s="103"/>
      <c r="I53" s="103"/>
      <c r="J53" s="103"/>
      <c r="K53" s="103"/>
      <c r="L53" s="103"/>
      <c r="M53" s="103"/>
      <c r="N53" s="103"/>
      <c r="O53" s="103"/>
      <c r="P53" s="103"/>
      <c r="Q53" s="109" t="s">
        <v>119</v>
      </c>
      <c r="R53" s="110"/>
      <c r="S53" s="110"/>
      <c r="T53" s="110"/>
      <c r="U53" s="110"/>
      <c r="V53" s="110"/>
      <c r="W53" s="110"/>
      <c r="X53" s="111"/>
      <c r="Y53" s="34"/>
      <c r="Z53" s="29"/>
      <c r="AA53" s="29"/>
      <c r="AB53" s="29"/>
      <c r="AC53" s="34"/>
      <c r="AH53" s="40"/>
      <c r="AI53" s="40"/>
      <c r="AJ53" s="40"/>
      <c r="AK53" s="40"/>
    </row>
    <row r="54" spans="1:37" ht="171.75" customHeight="1">
      <c r="A54" s="92" t="s">
        <v>31</v>
      </c>
      <c r="B54" s="115"/>
      <c r="C54" s="115"/>
      <c r="D54" s="115"/>
      <c r="E54" s="115"/>
      <c r="F54" s="115"/>
      <c r="G54" s="115"/>
      <c r="H54" s="115"/>
      <c r="I54" s="115"/>
      <c r="J54" s="115"/>
      <c r="K54" s="115"/>
      <c r="L54" s="115"/>
      <c r="M54" s="115"/>
      <c r="N54" s="115"/>
      <c r="O54" s="115"/>
      <c r="P54" s="115"/>
      <c r="Q54" s="100"/>
      <c r="R54" s="101"/>
      <c r="S54" s="101"/>
      <c r="T54" s="101"/>
      <c r="U54" s="101"/>
      <c r="V54" s="101"/>
      <c r="W54" s="101"/>
      <c r="X54" s="102"/>
      <c r="Y54" s="34"/>
      <c r="Z54" s="29"/>
      <c r="AA54" s="29"/>
      <c r="AB54" s="29"/>
      <c r="AC54" s="34"/>
      <c r="AH54" s="40"/>
      <c r="AI54" s="40"/>
      <c r="AJ54" s="40"/>
      <c r="AK54" s="40"/>
    </row>
    <row r="55" spans="1:37" ht="186.75" customHeight="1">
      <c r="A55" s="92" t="s">
        <v>146</v>
      </c>
      <c r="B55" s="115"/>
      <c r="C55" s="115"/>
      <c r="D55" s="115"/>
      <c r="E55" s="115"/>
      <c r="F55" s="115"/>
      <c r="G55" s="115"/>
      <c r="H55" s="115"/>
      <c r="I55" s="115"/>
      <c r="J55" s="115"/>
      <c r="K55" s="115"/>
      <c r="L55" s="115"/>
      <c r="M55" s="115"/>
      <c r="N55" s="115"/>
      <c r="O55" s="115"/>
      <c r="P55" s="115"/>
      <c r="Q55" s="112"/>
      <c r="R55" s="113"/>
      <c r="S55" s="113"/>
      <c r="T55" s="113"/>
      <c r="U55" s="113"/>
      <c r="V55" s="113"/>
      <c r="W55" s="113"/>
      <c r="X55" s="114"/>
      <c r="Y55" s="34"/>
      <c r="Z55" s="29"/>
      <c r="AA55" s="29"/>
      <c r="AB55" s="29"/>
      <c r="AC55" s="34"/>
      <c r="AH55" s="40"/>
      <c r="AI55" s="40"/>
      <c r="AJ55" s="40"/>
      <c r="AK55" s="40"/>
    </row>
    <row r="56" spans="1:37" ht="93" customHeight="1">
      <c r="A56" s="15">
        <v>11</v>
      </c>
      <c r="B56" s="15"/>
      <c r="C56" s="15">
        <v>12</v>
      </c>
      <c r="D56" s="54" t="s">
        <v>110</v>
      </c>
      <c r="E56" s="53">
        <f>F56+G56+H56+I56</f>
        <v>1110</v>
      </c>
      <c r="F56" s="52"/>
      <c r="G56" s="52"/>
      <c r="H56" s="52">
        <v>1110</v>
      </c>
      <c r="I56" s="52"/>
      <c r="J56" s="53">
        <f>K56+L56+M56</f>
        <v>1110</v>
      </c>
      <c r="K56" s="53"/>
      <c r="L56" s="53"/>
      <c r="M56" s="53">
        <v>1110</v>
      </c>
      <c r="N56" s="53"/>
      <c r="O56" s="53"/>
      <c r="P56" s="53"/>
      <c r="Q56" s="70">
        <f>R56+S56+T56</f>
        <v>703.4</v>
      </c>
      <c r="R56" s="70"/>
      <c r="S56" s="70"/>
      <c r="T56" s="70">
        <v>703.4</v>
      </c>
      <c r="U56" s="70"/>
      <c r="V56" s="70">
        <f>Q56/E56*100</f>
        <v>63.369369369369366</v>
      </c>
      <c r="W56" s="70">
        <f>Q56/J56*100</f>
        <v>63.369369369369366</v>
      </c>
      <c r="X56" s="30">
        <f>Q56/(O56+P56+M56)*100</f>
        <v>63.369369369369366</v>
      </c>
      <c r="Y56" s="34"/>
      <c r="Z56" s="29"/>
      <c r="AA56" s="29"/>
      <c r="AB56" s="29"/>
      <c r="AC56" s="34"/>
      <c r="AD56" s="49">
        <f>(100+79.4+57.3+100+100)/5</f>
        <v>87.34</v>
      </c>
      <c r="AE56" s="45"/>
      <c r="AH56" s="40">
        <f>AI56+AJ56+AK56</f>
        <v>5</v>
      </c>
      <c r="AI56" s="40">
        <v>3</v>
      </c>
      <c r="AJ56" s="39">
        <v>2</v>
      </c>
      <c r="AK56" s="60"/>
    </row>
    <row r="57" spans="1:37" ht="280.5" customHeight="1">
      <c r="A57" s="92" t="s">
        <v>36</v>
      </c>
      <c r="B57" s="103"/>
      <c r="C57" s="103"/>
      <c r="D57" s="103"/>
      <c r="E57" s="103"/>
      <c r="F57" s="103"/>
      <c r="G57" s="103"/>
      <c r="H57" s="103"/>
      <c r="I57" s="103"/>
      <c r="J57" s="103"/>
      <c r="K57" s="103"/>
      <c r="L57" s="103"/>
      <c r="M57" s="103"/>
      <c r="N57" s="103"/>
      <c r="O57" s="103"/>
      <c r="P57" s="104"/>
      <c r="Q57" s="117" t="s">
        <v>23</v>
      </c>
      <c r="R57" s="118"/>
      <c r="S57" s="118"/>
      <c r="T57" s="118"/>
      <c r="U57" s="118"/>
      <c r="V57" s="118"/>
      <c r="W57" s="118"/>
      <c r="X57" s="119"/>
      <c r="Y57" s="56">
        <f>Z57+AA57+AB57</f>
        <v>4</v>
      </c>
      <c r="Z57" s="57"/>
      <c r="AA57" s="57"/>
      <c r="AB57" s="57">
        <v>4</v>
      </c>
      <c r="AC57" s="55">
        <v>0</v>
      </c>
      <c r="AH57" s="40"/>
      <c r="AI57" s="40"/>
      <c r="AJ57" s="40"/>
      <c r="AK57" s="40"/>
    </row>
    <row r="58" spans="1:37" ht="94.5" customHeight="1">
      <c r="A58" s="15">
        <v>12</v>
      </c>
      <c r="B58" s="15"/>
      <c r="C58" s="15">
        <v>15</v>
      </c>
      <c r="D58" s="41" t="s">
        <v>111</v>
      </c>
      <c r="E58" s="53">
        <f>F58+G58+H58+I58</f>
        <v>167850.7</v>
      </c>
      <c r="F58" s="52"/>
      <c r="G58" s="52">
        <v>39965.1</v>
      </c>
      <c r="H58" s="52">
        <v>127885.6</v>
      </c>
      <c r="I58" s="52"/>
      <c r="J58" s="53">
        <f>K58+L58+M58</f>
        <v>167850.7</v>
      </c>
      <c r="K58" s="53"/>
      <c r="L58" s="53">
        <v>39965.1</v>
      </c>
      <c r="M58" s="53">
        <v>127885.6</v>
      </c>
      <c r="N58" s="53"/>
      <c r="O58" s="53"/>
      <c r="P58" s="53">
        <v>38715.2</v>
      </c>
      <c r="Q58" s="53">
        <f>R58+S58+T58</f>
        <v>132685.7</v>
      </c>
      <c r="R58" s="53"/>
      <c r="S58" s="53">
        <v>38715.2</v>
      </c>
      <c r="T58" s="53">
        <v>93970.5</v>
      </c>
      <c r="U58" s="53"/>
      <c r="V58" s="53">
        <f>Q58/E58*100</f>
        <v>79.04983416810296</v>
      </c>
      <c r="W58" s="53">
        <f>Q58/J58*100</f>
        <v>79.04983416810296</v>
      </c>
      <c r="X58" s="28">
        <f>Q58/(O58+P58+M58)*100</f>
        <v>79.64289487205345</v>
      </c>
      <c r="Y58" s="34"/>
      <c r="Z58" s="29"/>
      <c r="AA58" s="29"/>
      <c r="AB58" s="29"/>
      <c r="AC58" s="34"/>
      <c r="AD58" s="42">
        <f>(65.3+100+0+0+0+0)/6</f>
        <v>27.55</v>
      </c>
      <c r="AE58" s="43"/>
      <c r="AH58" s="40">
        <f>AI58+AJ58++AK58</f>
        <v>6</v>
      </c>
      <c r="AI58" s="40">
        <v>1</v>
      </c>
      <c r="AJ58" s="40"/>
      <c r="AK58" s="40">
        <v>5</v>
      </c>
    </row>
    <row r="59" spans="1:37" ht="82.5" customHeight="1">
      <c r="A59" s="92" t="s">
        <v>34</v>
      </c>
      <c r="B59" s="103"/>
      <c r="C59" s="103"/>
      <c r="D59" s="103"/>
      <c r="E59" s="103"/>
      <c r="F59" s="103"/>
      <c r="G59" s="103"/>
      <c r="H59" s="103"/>
      <c r="I59" s="103"/>
      <c r="J59" s="103"/>
      <c r="K59" s="103"/>
      <c r="L59" s="103"/>
      <c r="M59" s="103"/>
      <c r="N59" s="103"/>
      <c r="O59" s="103"/>
      <c r="P59" s="104"/>
      <c r="Q59" s="117" t="s">
        <v>157</v>
      </c>
      <c r="R59" s="125"/>
      <c r="S59" s="125"/>
      <c r="T59" s="125"/>
      <c r="U59" s="125"/>
      <c r="V59" s="125"/>
      <c r="W59" s="125"/>
      <c r="X59" s="126"/>
      <c r="Y59" s="34"/>
      <c r="Z59" s="29"/>
      <c r="AA59" s="29"/>
      <c r="AB59" s="29"/>
      <c r="AC59" s="34"/>
      <c r="AH59" s="40"/>
      <c r="AI59" s="40"/>
      <c r="AJ59" s="40"/>
      <c r="AK59" s="40"/>
    </row>
    <row r="60" spans="1:37" ht="288" customHeight="1">
      <c r="A60" s="92" t="s">
        <v>12</v>
      </c>
      <c r="B60" s="103"/>
      <c r="C60" s="103"/>
      <c r="D60" s="103"/>
      <c r="E60" s="103"/>
      <c r="F60" s="103"/>
      <c r="G60" s="103"/>
      <c r="H60" s="103"/>
      <c r="I60" s="103"/>
      <c r="J60" s="103"/>
      <c r="K60" s="103"/>
      <c r="L60" s="103"/>
      <c r="M60" s="103"/>
      <c r="N60" s="103"/>
      <c r="O60" s="103"/>
      <c r="P60" s="104"/>
      <c r="Q60" s="117" t="s">
        <v>158</v>
      </c>
      <c r="R60" s="125"/>
      <c r="S60" s="125"/>
      <c r="T60" s="125"/>
      <c r="U60" s="125"/>
      <c r="V60" s="125"/>
      <c r="W60" s="125"/>
      <c r="X60" s="126"/>
      <c r="Y60" s="34">
        <f>Z60+AA60+AB60</f>
        <v>6</v>
      </c>
      <c r="Z60" s="29">
        <v>1</v>
      </c>
      <c r="AA60" s="29"/>
      <c r="AB60" s="29">
        <v>5</v>
      </c>
      <c r="AC60" s="34">
        <f>100/6</f>
        <v>16.666666666666668</v>
      </c>
      <c r="AH60" s="40"/>
      <c r="AI60" s="40"/>
      <c r="AJ60" s="40"/>
      <c r="AK60" s="40"/>
    </row>
    <row r="61" spans="1:37" ht="92.25" customHeight="1">
      <c r="A61" s="15">
        <v>13</v>
      </c>
      <c r="B61" s="16" t="s">
        <v>74</v>
      </c>
      <c r="C61" s="15">
        <v>1</v>
      </c>
      <c r="D61" s="54" t="s">
        <v>112</v>
      </c>
      <c r="E61" s="53">
        <f>F61+G61+H61+I61</f>
        <v>96919.2</v>
      </c>
      <c r="F61" s="52"/>
      <c r="G61" s="52">
        <v>14464.7</v>
      </c>
      <c r="H61" s="52">
        <v>82454.5</v>
      </c>
      <c r="I61" s="52"/>
      <c r="J61" s="53">
        <f>K61+L61+M61</f>
        <v>96919.2</v>
      </c>
      <c r="K61" s="53"/>
      <c r="L61" s="53">
        <v>14464.7</v>
      </c>
      <c r="M61" s="53">
        <v>82454.5</v>
      </c>
      <c r="N61" s="53"/>
      <c r="O61" s="53"/>
      <c r="P61" s="53"/>
      <c r="Q61" s="53">
        <f>R61+S61+T61</f>
        <v>31683.2</v>
      </c>
      <c r="R61" s="53"/>
      <c r="S61" s="53"/>
      <c r="T61" s="53">
        <v>31683.2</v>
      </c>
      <c r="U61" s="53"/>
      <c r="V61" s="53">
        <f>Q61/E61*100</f>
        <v>32.69032348595531</v>
      </c>
      <c r="W61" s="53">
        <f>Q61/J61*100</f>
        <v>32.69032348595531</v>
      </c>
      <c r="X61" s="28">
        <f>Q61/(O61+P61+M61)*100</f>
        <v>38.42507079662117</v>
      </c>
      <c r="Y61" s="34"/>
      <c r="Z61" s="29"/>
      <c r="AA61" s="29"/>
      <c r="AB61" s="29"/>
      <c r="AC61" s="34"/>
      <c r="AD61" s="42">
        <f>(100+85.7+700+94.1+60+120+100)/13</f>
        <v>96.90769230769232</v>
      </c>
      <c r="AE61" s="43"/>
      <c r="AH61" s="40">
        <f>AI61+AJ61+AK61</f>
        <v>13</v>
      </c>
      <c r="AI61" s="40">
        <v>10</v>
      </c>
      <c r="AJ61" s="40">
        <v>3</v>
      </c>
      <c r="AK61" s="40">
        <v>0</v>
      </c>
    </row>
    <row r="62" spans="1:37" ht="205.5" customHeight="1">
      <c r="A62" s="92" t="s">
        <v>147</v>
      </c>
      <c r="B62" s="103"/>
      <c r="C62" s="103"/>
      <c r="D62" s="103"/>
      <c r="E62" s="103"/>
      <c r="F62" s="103"/>
      <c r="G62" s="103"/>
      <c r="H62" s="103"/>
      <c r="I62" s="103"/>
      <c r="J62" s="103"/>
      <c r="K62" s="103"/>
      <c r="L62" s="103"/>
      <c r="M62" s="103"/>
      <c r="N62" s="103"/>
      <c r="O62" s="103"/>
      <c r="P62" s="104"/>
      <c r="Q62" s="109" t="s">
        <v>35</v>
      </c>
      <c r="R62" s="110"/>
      <c r="S62" s="110"/>
      <c r="T62" s="110"/>
      <c r="U62" s="110"/>
      <c r="V62" s="110"/>
      <c r="W62" s="110"/>
      <c r="X62" s="111"/>
      <c r="Y62" s="34">
        <f>Z62+AA62+AB62</f>
        <v>13</v>
      </c>
      <c r="Z62" s="29">
        <v>6</v>
      </c>
      <c r="AA62" s="29"/>
      <c r="AB62" s="29">
        <v>7</v>
      </c>
      <c r="AC62" s="34">
        <v>47.3</v>
      </c>
      <c r="AH62" s="40"/>
      <c r="AI62" s="40"/>
      <c r="AJ62" s="40"/>
      <c r="AK62" s="40"/>
    </row>
    <row r="63" spans="1:37" ht="301.5" customHeight="1">
      <c r="A63" s="106" t="s">
        <v>121</v>
      </c>
      <c r="B63" s="107"/>
      <c r="C63" s="107"/>
      <c r="D63" s="107"/>
      <c r="E63" s="107"/>
      <c r="F63" s="107"/>
      <c r="G63" s="107"/>
      <c r="H63" s="107"/>
      <c r="I63" s="107"/>
      <c r="J63" s="107"/>
      <c r="K63" s="107"/>
      <c r="L63" s="107"/>
      <c r="M63" s="107"/>
      <c r="N63" s="107"/>
      <c r="O63" s="107"/>
      <c r="P63" s="108"/>
      <c r="Q63" s="112"/>
      <c r="R63" s="113"/>
      <c r="S63" s="113"/>
      <c r="T63" s="113"/>
      <c r="U63" s="113"/>
      <c r="V63" s="113"/>
      <c r="W63" s="113"/>
      <c r="X63" s="114"/>
      <c r="Y63" s="34"/>
      <c r="Z63" s="29"/>
      <c r="AA63" s="29"/>
      <c r="AB63" s="29"/>
      <c r="AC63" s="34"/>
      <c r="AH63" s="40"/>
      <c r="AI63" s="40"/>
      <c r="AJ63" s="40"/>
      <c r="AK63" s="40"/>
    </row>
    <row r="64" spans="1:37" ht="18.75">
      <c r="A64" s="95" t="s">
        <v>70</v>
      </c>
      <c r="B64" s="99"/>
      <c r="C64" s="99"/>
      <c r="D64" s="99"/>
      <c r="E64" s="99"/>
      <c r="F64" s="99"/>
      <c r="G64" s="99"/>
      <c r="H64" s="99"/>
      <c r="I64" s="99"/>
      <c r="J64" s="99"/>
      <c r="K64" s="99"/>
      <c r="L64" s="99"/>
      <c r="M64" s="99"/>
      <c r="N64" s="99"/>
      <c r="O64" s="99"/>
      <c r="P64" s="99"/>
      <c r="Q64" s="99"/>
      <c r="R64" s="99"/>
      <c r="S64" s="99"/>
      <c r="T64" s="99"/>
      <c r="U64" s="99"/>
      <c r="V64" s="99"/>
      <c r="W64" s="99"/>
      <c r="X64" s="28"/>
      <c r="Y64" s="34"/>
      <c r="Z64" s="29"/>
      <c r="AA64" s="29"/>
      <c r="AB64" s="29"/>
      <c r="AC64" s="34"/>
      <c r="AH64" s="40"/>
      <c r="AI64" s="40"/>
      <c r="AJ64" s="40"/>
      <c r="AK64" s="40"/>
    </row>
    <row r="65" spans="1:37" ht="199.5" customHeight="1">
      <c r="A65" s="15">
        <v>14</v>
      </c>
      <c r="B65" s="18"/>
      <c r="C65" s="17">
        <v>10</v>
      </c>
      <c r="D65" s="41" t="s">
        <v>41</v>
      </c>
      <c r="E65" s="53">
        <f>F65+G65+H65+I65</f>
        <v>11593.4</v>
      </c>
      <c r="F65" s="52">
        <v>4683.7</v>
      </c>
      <c r="G65" s="52">
        <v>3159.7</v>
      </c>
      <c r="H65" s="52">
        <v>3750</v>
      </c>
      <c r="I65" s="52"/>
      <c r="J65" s="53">
        <f>K65+L65+M65</f>
        <v>12593.4</v>
      </c>
      <c r="K65" s="53">
        <v>4683.7</v>
      </c>
      <c r="L65" s="53">
        <v>3659.7</v>
      </c>
      <c r="M65" s="53">
        <v>4250</v>
      </c>
      <c r="N65" s="53"/>
      <c r="O65" s="53">
        <v>3376.7</v>
      </c>
      <c r="P65" s="53">
        <v>2434.8</v>
      </c>
      <c r="Q65" s="53">
        <f>R65+S65+T65</f>
        <v>6348.400000000001</v>
      </c>
      <c r="R65" s="53">
        <v>3124.2</v>
      </c>
      <c r="S65" s="53">
        <v>1758.9</v>
      </c>
      <c r="T65" s="53">
        <v>1465.3</v>
      </c>
      <c r="U65" s="53"/>
      <c r="V65" s="53">
        <f>Q65/E65*100</f>
        <v>54.758742042886475</v>
      </c>
      <c r="W65" s="53">
        <f>Q65/J65*100</f>
        <v>50.41053250115141</v>
      </c>
      <c r="X65" s="28">
        <f>Q65/(O65+P65+M65)*100</f>
        <v>63.09595984694132</v>
      </c>
      <c r="Y65" s="34"/>
      <c r="Z65" s="29"/>
      <c r="AA65" s="29"/>
      <c r="AB65" s="29"/>
      <c r="AC65" s="34"/>
      <c r="AD65" s="59">
        <f>(250+129.3+75.6+99.6+90.7+108.8)/6</f>
        <v>125.66666666666667</v>
      </c>
      <c r="AE65" s="51"/>
      <c r="AH65" s="40">
        <f>AI65+AJ65+AK65</f>
        <v>6</v>
      </c>
      <c r="AI65" s="40">
        <v>3</v>
      </c>
      <c r="AJ65" s="40">
        <v>3</v>
      </c>
      <c r="AK65" s="40">
        <v>0</v>
      </c>
    </row>
    <row r="66" spans="1:37" ht="369" customHeight="1">
      <c r="A66" s="92" t="s">
        <v>6</v>
      </c>
      <c r="B66" s="103"/>
      <c r="C66" s="103"/>
      <c r="D66" s="103"/>
      <c r="E66" s="103"/>
      <c r="F66" s="103"/>
      <c r="G66" s="103"/>
      <c r="H66" s="103"/>
      <c r="I66" s="103"/>
      <c r="J66" s="103"/>
      <c r="K66" s="103"/>
      <c r="L66" s="103"/>
      <c r="M66" s="103"/>
      <c r="N66" s="103"/>
      <c r="O66" s="103"/>
      <c r="P66" s="104"/>
      <c r="Q66" s="117" t="s">
        <v>148</v>
      </c>
      <c r="R66" s="125"/>
      <c r="S66" s="125"/>
      <c r="T66" s="125"/>
      <c r="U66" s="125"/>
      <c r="V66" s="125"/>
      <c r="W66" s="125"/>
      <c r="X66" s="126"/>
      <c r="Y66" s="34">
        <f>Z66+AA66+AB66</f>
        <v>4</v>
      </c>
      <c r="Z66" s="29">
        <v>2</v>
      </c>
      <c r="AA66" s="29">
        <v>1</v>
      </c>
      <c r="AB66" s="29">
        <v>1</v>
      </c>
      <c r="AC66" s="34">
        <f>(3+100+63.9+0)/4</f>
        <v>41.725</v>
      </c>
      <c r="AH66" s="40"/>
      <c r="AI66" s="40"/>
      <c r="AJ66" s="40"/>
      <c r="AK66" s="40"/>
    </row>
    <row r="67" spans="1:37" ht="18.75">
      <c r="A67" s="99" t="s">
        <v>71</v>
      </c>
      <c r="B67" s="99"/>
      <c r="C67" s="99"/>
      <c r="D67" s="99"/>
      <c r="E67" s="99"/>
      <c r="F67" s="99"/>
      <c r="G67" s="99"/>
      <c r="H67" s="99"/>
      <c r="I67" s="99"/>
      <c r="J67" s="99"/>
      <c r="K67" s="99"/>
      <c r="L67" s="99"/>
      <c r="M67" s="99"/>
      <c r="N67" s="99"/>
      <c r="O67" s="99"/>
      <c r="P67" s="99"/>
      <c r="Q67" s="99"/>
      <c r="R67" s="99"/>
      <c r="S67" s="99"/>
      <c r="T67" s="99"/>
      <c r="U67" s="99"/>
      <c r="V67" s="99"/>
      <c r="W67" s="99"/>
      <c r="X67" s="28"/>
      <c r="Y67" s="34"/>
      <c r="Z67" s="29"/>
      <c r="AA67" s="29"/>
      <c r="AB67" s="29"/>
      <c r="AC67" s="34"/>
      <c r="AH67" s="40"/>
      <c r="AI67" s="40"/>
      <c r="AJ67" s="40"/>
      <c r="AK67" s="40"/>
    </row>
    <row r="68" spans="1:37" ht="111" customHeight="1">
      <c r="A68" s="15">
        <v>15</v>
      </c>
      <c r="B68" s="15"/>
      <c r="C68" s="15">
        <v>11</v>
      </c>
      <c r="D68" s="41" t="s">
        <v>113</v>
      </c>
      <c r="E68" s="53">
        <f>F68+G68+H68+I68</f>
        <v>21154.3</v>
      </c>
      <c r="F68" s="53"/>
      <c r="G68" s="53"/>
      <c r="H68" s="53">
        <v>21154.3</v>
      </c>
      <c r="I68" s="53"/>
      <c r="J68" s="53">
        <f>K68+L68+M68</f>
        <v>21154.3</v>
      </c>
      <c r="K68" s="53"/>
      <c r="L68" s="53"/>
      <c r="M68" s="53">
        <v>21154.3</v>
      </c>
      <c r="N68" s="53"/>
      <c r="O68" s="53"/>
      <c r="P68" s="53"/>
      <c r="Q68" s="53">
        <f>R68+S68+T68</f>
        <v>15915.4</v>
      </c>
      <c r="R68" s="53"/>
      <c r="S68" s="53"/>
      <c r="T68" s="53">
        <v>15915.4</v>
      </c>
      <c r="U68" s="53"/>
      <c r="V68" s="53">
        <f>Q68/E68*100</f>
        <v>75.23482223472297</v>
      </c>
      <c r="W68" s="53">
        <f>Q68/J68*100</f>
        <v>75.23482223472297</v>
      </c>
      <c r="X68" s="28">
        <f>Q68/(O68+P68+M68)*100</f>
        <v>75.23482223472297</v>
      </c>
      <c r="Y68" s="34"/>
      <c r="Z68" s="29"/>
      <c r="AA68" s="29"/>
      <c r="AB68" s="29"/>
      <c r="AC68" s="34"/>
      <c r="AD68" s="61">
        <v>89.7</v>
      </c>
      <c r="AE68" s="44"/>
      <c r="AH68" s="40">
        <v>11</v>
      </c>
      <c r="AI68" s="40">
        <v>9</v>
      </c>
      <c r="AJ68" s="40">
        <v>1</v>
      </c>
      <c r="AK68" s="40">
        <v>1</v>
      </c>
    </row>
    <row r="69" spans="1:37" ht="408" customHeight="1">
      <c r="A69" s="92" t="s">
        <v>5</v>
      </c>
      <c r="B69" s="103"/>
      <c r="C69" s="103"/>
      <c r="D69" s="103"/>
      <c r="E69" s="103"/>
      <c r="F69" s="103"/>
      <c r="G69" s="103"/>
      <c r="H69" s="103"/>
      <c r="I69" s="103"/>
      <c r="J69" s="103"/>
      <c r="K69" s="103"/>
      <c r="L69" s="103"/>
      <c r="M69" s="103"/>
      <c r="N69" s="103"/>
      <c r="O69" s="103"/>
      <c r="P69" s="104"/>
      <c r="Q69" s="117" t="s">
        <v>93</v>
      </c>
      <c r="R69" s="118"/>
      <c r="S69" s="118"/>
      <c r="T69" s="118"/>
      <c r="U69" s="118"/>
      <c r="V69" s="118"/>
      <c r="W69" s="118"/>
      <c r="X69" s="119"/>
      <c r="Y69" s="105">
        <f>Z69+AA69+AB69</f>
        <v>11</v>
      </c>
      <c r="Z69" s="124">
        <v>3</v>
      </c>
      <c r="AA69" s="124">
        <v>1</v>
      </c>
      <c r="AB69" s="124">
        <v>7</v>
      </c>
      <c r="AC69" s="133">
        <f>(87.5+400)/11</f>
        <v>44.31818181818182</v>
      </c>
      <c r="AH69" s="40"/>
      <c r="AI69" s="40"/>
      <c r="AJ69" s="40"/>
      <c r="AK69" s="40"/>
    </row>
    <row r="70" spans="1:37" ht="135" customHeight="1">
      <c r="A70" s="92" t="s">
        <v>91</v>
      </c>
      <c r="B70" s="103"/>
      <c r="C70" s="103"/>
      <c r="D70" s="103"/>
      <c r="E70" s="103"/>
      <c r="F70" s="103"/>
      <c r="G70" s="103"/>
      <c r="H70" s="103"/>
      <c r="I70" s="103"/>
      <c r="J70" s="103"/>
      <c r="K70" s="103"/>
      <c r="L70" s="103"/>
      <c r="M70" s="103"/>
      <c r="N70" s="103"/>
      <c r="O70" s="103"/>
      <c r="P70" s="104"/>
      <c r="Q70" s="117" t="s">
        <v>85</v>
      </c>
      <c r="R70" s="118"/>
      <c r="S70" s="118"/>
      <c r="T70" s="118"/>
      <c r="U70" s="118"/>
      <c r="V70" s="118"/>
      <c r="W70" s="118"/>
      <c r="X70" s="119"/>
      <c r="Y70" s="105"/>
      <c r="Z70" s="124"/>
      <c r="AA70" s="124"/>
      <c r="AB70" s="124"/>
      <c r="AC70" s="133"/>
      <c r="AH70" s="40"/>
      <c r="AI70" s="40"/>
      <c r="AJ70" s="40"/>
      <c r="AK70" s="40"/>
    </row>
    <row r="71" spans="1:37" ht="240" customHeight="1">
      <c r="A71" s="92" t="s">
        <v>92</v>
      </c>
      <c r="B71" s="103"/>
      <c r="C71" s="103"/>
      <c r="D71" s="103"/>
      <c r="E71" s="103"/>
      <c r="F71" s="103"/>
      <c r="G71" s="103"/>
      <c r="H71" s="103"/>
      <c r="I71" s="103"/>
      <c r="J71" s="103"/>
      <c r="K71" s="103"/>
      <c r="L71" s="103"/>
      <c r="M71" s="103"/>
      <c r="N71" s="103"/>
      <c r="O71" s="103"/>
      <c r="P71" s="104"/>
      <c r="Q71" s="117" t="s">
        <v>94</v>
      </c>
      <c r="R71" s="118"/>
      <c r="S71" s="118"/>
      <c r="T71" s="118"/>
      <c r="U71" s="118"/>
      <c r="V71" s="118"/>
      <c r="W71" s="118"/>
      <c r="X71" s="119"/>
      <c r="Y71" s="105"/>
      <c r="Z71" s="124"/>
      <c r="AA71" s="124"/>
      <c r="AB71" s="124"/>
      <c r="AC71" s="133"/>
      <c r="AH71" s="40"/>
      <c r="AI71" s="40"/>
      <c r="AJ71" s="40"/>
      <c r="AK71" s="40"/>
    </row>
    <row r="72" spans="1:37" ht="18.75">
      <c r="A72" s="99" t="s">
        <v>60</v>
      </c>
      <c r="B72" s="99"/>
      <c r="C72" s="99"/>
      <c r="D72" s="99"/>
      <c r="E72" s="99"/>
      <c r="F72" s="99"/>
      <c r="G72" s="99"/>
      <c r="H72" s="99"/>
      <c r="I72" s="99"/>
      <c r="J72" s="99"/>
      <c r="K72" s="99"/>
      <c r="L72" s="99"/>
      <c r="M72" s="99"/>
      <c r="N72" s="99"/>
      <c r="O72" s="99"/>
      <c r="P72" s="99"/>
      <c r="Q72" s="99"/>
      <c r="R72" s="99"/>
      <c r="S72" s="99"/>
      <c r="T72" s="99"/>
      <c r="U72" s="99"/>
      <c r="V72" s="99"/>
      <c r="W72" s="99"/>
      <c r="X72" s="28"/>
      <c r="Y72" s="34"/>
      <c r="Z72" s="29"/>
      <c r="AA72" s="29"/>
      <c r="AB72" s="29"/>
      <c r="AC72" s="34"/>
      <c r="AH72" s="40"/>
      <c r="AI72" s="40"/>
      <c r="AJ72" s="40"/>
      <c r="AK72" s="40"/>
    </row>
    <row r="73" spans="1:37" ht="99" customHeight="1">
      <c r="A73" s="15">
        <v>16</v>
      </c>
      <c r="B73" s="15"/>
      <c r="C73" s="17">
        <v>16</v>
      </c>
      <c r="D73" s="41" t="s">
        <v>77</v>
      </c>
      <c r="E73" s="53">
        <f>F73+G73+H73+I73</f>
        <v>1750.8</v>
      </c>
      <c r="F73" s="53"/>
      <c r="G73" s="53"/>
      <c r="H73" s="53">
        <v>1750.8</v>
      </c>
      <c r="I73" s="53"/>
      <c r="J73" s="53">
        <f>K73+L73+M73</f>
        <v>1750.8</v>
      </c>
      <c r="K73" s="53"/>
      <c r="L73" s="53"/>
      <c r="M73" s="53">
        <v>1750.8</v>
      </c>
      <c r="N73" s="53"/>
      <c r="O73" s="53"/>
      <c r="P73" s="53"/>
      <c r="Q73" s="53">
        <f>R73+S73+T73</f>
        <v>1236.6</v>
      </c>
      <c r="R73" s="53"/>
      <c r="S73" s="53"/>
      <c r="T73" s="53">
        <v>1236.6</v>
      </c>
      <c r="U73" s="53"/>
      <c r="V73" s="53">
        <f>Q73/E73*100</f>
        <v>70.63056888279642</v>
      </c>
      <c r="W73" s="53">
        <f>Q73/J73*100</f>
        <v>70.63056888279642</v>
      </c>
      <c r="X73" s="28">
        <f>Q73/(O73+P73+M73)*100</f>
        <v>70.63056888279642</v>
      </c>
      <c r="Y73" s="34"/>
      <c r="Z73" s="29"/>
      <c r="AA73" s="29"/>
      <c r="AB73" s="29"/>
      <c r="AC73" s="34"/>
      <c r="AD73" s="42">
        <f>(82.8+72+96+100+100+99.2)/6</f>
        <v>91.66666666666667</v>
      </c>
      <c r="AE73" s="44"/>
      <c r="AH73" s="40">
        <v>6</v>
      </c>
      <c r="AI73" s="40">
        <v>2</v>
      </c>
      <c r="AJ73" s="40">
        <v>4</v>
      </c>
      <c r="AK73" s="40"/>
    </row>
    <row r="74" spans="1:37" ht="354" customHeight="1">
      <c r="A74" s="92" t="s">
        <v>4</v>
      </c>
      <c r="B74" s="103"/>
      <c r="C74" s="103"/>
      <c r="D74" s="103"/>
      <c r="E74" s="103"/>
      <c r="F74" s="103"/>
      <c r="G74" s="103"/>
      <c r="H74" s="103"/>
      <c r="I74" s="103"/>
      <c r="J74" s="103"/>
      <c r="K74" s="103"/>
      <c r="L74" s="103"/>
      <c r="M74" s="103"/>
      <c r="N74" s="103"/>
      <c r="O74" s="103"/>
      <c r="P74" s="104"/>
      <c r="Q74" s="117" t="s">
        <v>149</v>
      </c>
      <c r="R74" s="118"/>
      <c r="S74" s="118"/>
      <c r="T74" s="118"/>
      <c r="U74" s="118"/>
      <c r="V74" s="118"/>
      <c r="W74" s="118"/>
      <c r="X74" s="119"/>
      <c r="Y74" s="105">
        <f>Z74+AA74+AB74</f>
        <v>6</v>
      </c>
      <c r="Z74" s="124">
        <v>2</v>
      </c>
      <c r="AA74" s="124">
        <v>2</v>
      </c>
      <c r="AB74" s="124">
        <v>2</v>
      </c>
      <c r="AC74" s="133">
        <f>(25.3+25.6+82.3+100+100+86)/6</f>
        <v>69.86666666666666</v>
      </c>
      <c r="AH74" s="40"/>
      <c r="AI74" s="40"/>
      <c r="AJ74" s="40"/>
      <c r="AK74" s="40"/>
    </row>
    <row r="75" spans="1:37" ht="148.5" customHeight="1">
      <c r="A75" s="92" t="s">
        <v>88</v>
      </c>
      <c r="B75" s="103"/>
      <c r="C75" s="103"/>
      <c r="D75" s="103"/>
      <c r="E75" s="103"/>
      <c r="F75" s="103"/>
      <c r="G75" s="103"/>
      <c r="H75" s="103"/>
      <c r="I75" s="103"/>
      <c r="J75" s="103"/>
      <c r="K75" s="103"/>
      <c r="L75" s="103"/>
      <c r="M75" s="103"/>
      <c r="N75" s="103"/>
      <c r="O75" s="103"/>
      <c r="P75" s="104"/>
      <c r="Q75" s="117" t="s">
        <v>150</v>
      </c>
      <c r="R75" s="118"/>
      <c r="S75" s="118"/>
      <c r="T75" s="118"/>
      <c r="U75" s="118"/>
      <c r="V75" s="118"/>
      <c r="W75" s="118"/>
      <c r="X75" s="119"/>
      <c r="Y75" s="105"/>
      <c r="Z75" s="124"/>
      <c r="AA75" s="124"/>
      <c r="AB75" s="124"/>
      <c r="AC75" s="133"/>
      <c r="AH75" s="40"/>
      <c r="AI75" s="40"/>
      <c r="AJ75" s="40"/>
      <c r="AK75" s="40"/>
    </row>
    <row r="76" spans="1:37" ht="18.75">
      <c r="A76" s="99" t="s">
        <v>78</v>
      </c>
      <c r="B76" s="99"/>
      <c r="C76" s="99"/>
      <c r="D76" s="99"/>
      <c r="E76" s="99"/>
      <c r="F76" s="99"/>
      <c r="G76" s="99"/>
      <c r="H76" s="99"/>
      <c r="I76" s="99"/>
      <c r="J76" s="99"/>
      <c r="K76" s="99"/>
      <c r="L76" s="99"/>
      <c r="M76" s="99"/>
      <c r="N76" s="99"/>
      <c r="O76" s="99"/>
      <c r="P76" s="99"/>
      <c r="Q76" s="99"/>
      <c r="R76" s="99"/>
      <c r="S76" s="99"/>
      <c r="T76" s="99"/>
      <c r="U76" s="99"/>
      <c r="V76" s="99"/>
      <c r="W76" s="99"/>
      <c r="X76" s="28"/>
      <c r="Y76" s="34">
        <f>Z76+AA76+AB76</f>
        <v>0</v>
      </c>
      <c r="Z76" s="29"/>
      <c r="AA76" s="29"/>
      <c r="AB76" s="29"/>
      <c r="AC76" s="34"/>
      <c r="AH76" s="40"/>
      <c r="AI76" s="40"/>
      <c r="AJ76" s="40"/>
      <c r="AK76" s="40"/>
    </row>
    <row r="77" spans="1:37" ht="98.25" customHeight="1">
      <c r="A77" s="15">
        <v>17</v>
      </c>
      <c r="B77" s="19"/>
      <c r="C77" s="17">
        <v>14</v>
      </c>
      <c r="D77" s="41" t="s">
        <v>114</v>
      </c>
      <c r="E77" s="53">
        <f>F77+G77+H77+I77</f>
        <v>5153.9</v>
      </c>
      <c r="F77" s="53"/>
      <c r="G77" s="53"/>
      <c r="H77" s="53">
        <v>5153.9</v>
      </c>
      <c r="I77" s="53"/>
      <c r="J77" s="53">
        <f>K77+L77+M77</f>
        <v>5153.9</v>
      </c>
      <c r="K77" s="53"/>
      <c r="L77" s="53"/>
      <c r="M77" s="53">
        <v>5153.9</v>
      </c>
      <c r="N77" s="53"/>
      <c r="O77" s="53"/>
      <c r="P77" s="53"/>
      <c r="Q77" s="53">
        <f>R77+S77+T77</f>
        <v>2988.1</v>
      </c>
      <c r="R77" s="53"/>
      <c r="S77" s="53"/>
      <c r="T77" s="53">
        <v>2988.1</v>
      </c>
      <c r="U77" s="53"/>
      <c r="V77" s="53">
        <f>Q77/E77*100</f>
        <v>57.97745396689885</v>
      </c>
      <c r="W77" s="53">
        <f>Q77/J77*100</f>
        <v>57.97745396689885</v>
      </c>
      <c r="X77" s="28">
        <f>Q77/(O77+P77+M77)*100</f>
        <v>57.97745396689885</v>
      </c>
      <c r="Y77" s="34"/>
      <c r="Z77" s="29"/>
      <c r="AA77" s="29"/>
      <c r="AB77" s="29"/>
      <c r="AC77" s="34"/>
      <c r="AD77" s="61">
        <f>(100+66.7+100)/3</f>
        <v>88.89999999999999</v>
      </c>
      <c r="AE77" s="44"/>
      <c r="AH77" s="40">
        <f>AI77+AJ77+AK77</f>
        <v>3</v>
      </c>
      <c r="AI77" s="40">
        <v>2</v>
      </c>
      <c r="AJ77" s="40">
        <v>1</v>
      </c>
      <c r="AK77" s="40"/>
    </row>
    <row r="78" spans="1:37" ht="370.5" customHeight="1">
      <c r="A78" s="91" t="s">
        <v>3</v>
      </c>
      <c r="B78" s="93"/>
      <c r="C78" s="93"/>
      <c r="D78" s="93"/>
      <c r="E78" s="93"/>
      <c r="F78" s="93"/>
      <c r="G78" s="93"/>
      <c r="H78" s="93"/>
      <c r="I78" s="93"/>
      <c r="J78" s="93"/>
      <c r="K78" s="93"/>
      <c r="L78" s="93"/>
      <c r="M78" s="93"/>
      <c r="N78" s="93"/>
      <c r="O78" s="93"/>
      <c r="P78" s="93"/>
      <c r="Q78" s="95" t="s">
        <v>151</v>
      </c>
      <c r="R78" s="99"/>
      <c r="S78" s="99"/>
      <c r="T78" s="99"/>
      <c r="U78" s="99"/>
      <c r="V78" s="99"/>
      <c r="W78" s="99"/>
      <c r="X78" s="99"/>
      <c r="Y78" s="34">
        <f>Z78+AA78+AB78</f>
        <v>3</v>
      </c>
      <c r="Z78" s="29">
        <v>1</v>
      </c>
      <c r="AA78" s="29"/>
      <c r="AB78" s="29">
        <v>2</v>
      </c>
      <c r="AC78" s="34">
        <f>(9.1+100+0)/3</f>
        <v>36.36666666666667</v>
      </c>
      <c r="AH78" s="40"/>
      <c r="AI78" s="40"/>
      <c r="AJ78" s="40"/>
      <c r="AK78" s="40"/>
    </row>
    <row r="79" spans="1:37" ht="23.25" customHeight="1">
      <c r="A79" s="117" t="s">
        <v>72</v>
      </c>
      <c r="B79" s="125"/>
      <c r="C79" s="125"/>
      <c r="D79" s="125"/>
      <c r="E79" s="125"/>
      <c r="F79" s="125"/>
      <c r="G79" s="125"/>
      <c r="H79" s="125"/>
      <c r="I79" s="125"/>
      <c r="J79" s="125"/>
      <c r="K79" s="125"/>
      <c r="L79" s="125"/>
      <c r="M79" s="125"/>
      <c r="N79" s="125"/>
      <c r="O79" s="125"/>
      <c r="P79" s="125"/>
      <c r="Q79" s="125"/>
      <c r="R79" s="125"/>
      <c r="S79" s="125"/>
      <c r="T79" s="125"/>
      <c r="U79" s="125"/>
      <c r="V79" s="125"/>
      <c r="W79" s="125"/>
      <c r="X79" s="126"/>
      <c r="Y79" s="34"/>
      <c r="Z79" s="29"/>
      <c r="AA79" s="29"/>
      <c r="AB79" s="29"/>
      <c r="AC79" s="34"/>
      <c r="AH79" s="40"/>
      <c r="AI79" s="40"/>
      <c r="AJ79" s="40"/>
      <c r="AK79" s="40"/>
    </row>
    <row r="80" spans="1:37" ht="87" customHeight="1">
      <c r="A80" s="15">
        <v>18</v>
      </c>
      <c r="B80" s="19"/>
      <c r="C80" s="17">
        <v>17</v>
      </c>
      <c r="D80" s="54" t="s">
        <v>115</v>
      </c>
      <c r="E80" s="53">
        <f>F80+G80+H80+I80</f>
        <v>28993.8</v>
      </c>
      <c r="F80" s="52"/>
      <c r="G80" s="52"/>
      <c r="H80" s="52">
        <v>28993.8</v>
      </c>
      <c r="I80" s="52"/>
      <c r="J80" s="53">
        <f>K80+L80+M80</f>
        <v>28993.8</v>
      </c>
      <c r="K80" s="53"/>
      <c r="L80" s="53"/>
      <c r="M80" s="53">
        <v>28993.8</v>
      </c>
      <c r="N80" s="53"/>
      <c r="O80" s="53"/>
      <c r="P80" s="53"/>
      <c r="Q80" s="53">
        <f>R80+S80+T80</f>
        <v>21965.7</v>
      </c>
      <c r="R80" s="53"/>
      <c r="S80" s="53"/>
      <c r="T80" s="53">
        <v>21965.7</v>
      </c>
      <c r="U80" s="53"/>
      <c r="V80" s="53">
        <f>Q80/E80*100</f>
        <v>75.75999006684188</v>
      </c>
      <c r="W80" s="53">
        <f>Q80/J80*100</f>
        <v>75.75999006684188</v>
      </c>
      <c r="X80" s="28">
        <f>Q80/(O80+P80+M80)*100</f>
        <v>75.75999006684188</v>
      </c>
      <c r="Y80" s="34">
        <f>Z80+AA80+AB80</f>
        <v>0</v>
      </c>
      <c r="Z80" s="29"/>
      <c r="AA80" s="29"/>
      <c r="AB80" s="29"/>
      <c r="AC80" s="34"/>
      <c r="AD80" s="61">
        <v>100</v>
      </c>
      <c r="AE80" s="44"/>
      <c r="AH80" s="40">
        <v>4</v>
      </c>
      <c r="AI80" s="40">
        <v>4</v>
      </c>
      <c r="AJ80" s="40"/>
      <c r="AK80" s="40"/>
    </row>
    <row r="81" spans="1:37" ht="210.75" customHeight="1">
      <c r="A81" s="92" t="s">
        <v>152</v>
      </c>
      <c r="B81" s="103"/>
      <c r="C81" s="103"/>
      <c r="D81" s="103"/>
      <c r="E81" s="103"/>
      <c r="F81" s="103"/>
      <c r="G81" s="103"/>
      <c r="H81" s="103"/>
      <c r="I81" s="103"/>
      <c r="J81" s="103"/>
      <c r="K81" s="103"/>
      <c r="L81" s="103"/>
      <c r="M81" s="103"/>
      <c r="N81" s="103"/>
      <c r="O81" s="103"/>
      <c r="P81" s="104"/>
      <c r="Q81" s="117" t="s">
        <v>79</v>
      </c>
      <c r="R81" s="118"/>
      <c r="S81" s="118"/>
      <c r="T81" s="118"/>
      <c r="U81" s="118"/>
      <c r="V81" s="118"/>
      <c r="W81" s="118"/>
      <c r="X81" s="119"/>
      <c r="Y81" s="105">
        <f>Z81+AA81+AB81</f>
        <v>4</v>
      </c>
      <c r="Z81" s="124">
        <v>4</v>
      </c>
      <c r="AA81" s="124"/>
      <c r="AB81" s="124"/>
      <c r="AC81" s="133">
        <v>100</v>
      </c>
      <c r="AH81" s="40"/>
      <c r="AI81" s="40"/>
      <c r="AJ81" s="40"/>
      <c r="AK81" s="40"/>
    </row>
    <row r="82" spans="1:37" ht="197.25" customHeight="1">
      <c r="A82" s="92" t="s">
        <v>38</v>
      </c>
      <c r="B82" s="103"/>
      <c r="C82" s="103"/>
      <c r="D82" s="103"/>
      <c r="E82" s="103"/>
      <c r="F82" s="103"/>
      <c r="G82" s="103"/>
      <c r="H82" s="103"/>
      <c r="I82" s="103"/>
      <c r="J82" s="103"/>
      <c r="K82" s="103"/>
      <c r="L82" s="103"/>
      <c r="M82" s="103"/>
      <c r="N82" s="103"/>
      <c r="O82" s="103"/>
      <c r="P82" s="104"/>
      <c r="Q82" s="117" t="s">
        <v>118</v>
      </c>
      <c r="R82" s="125"/>
      <c r="S82" s="125"/>
      <c r="T82" s="125"/>
      <c r="U82" s="125"/>
      <c r="V82" s="125"/>
      <c r="W82" s="125"/>
      <c r="X82" s="126"/>
      <c r="Y82" s="105"/>
      <c r="Z82" s="124"/>
      <c r="AA82" s="124"/>
      <c r="AB82" s="124"/>
      <c r="AC82" s="133"/>
      <c r="AH82" s="40"/>
      <c r="AI82" s="40"/>
      <c r="AJ82" s="40"/>
      <c r="AK82" s="40"/>
    </row>
    <row r="83" spans="1:37" ht="143.25" customHeight="1">
      <c r="A83" s="15">
        <v>19</v>
      </c>
      <c r="B83" s="19"/>
      <c r="C83" s="17">
        <v>19</v>
      </c>
      <c r="D83" s="54" t="s">
        <v>116</v>
      </c>
      <c r="E83" s="53">
        <f>F83+G83+H83+I83</f>
        <v>288576.9</v>
      </c>
      <c r="F83" s="52"/>
      <c r="G83" s="52"/>
      <c r="H83" s="52">
        <v>288576.9</v>
      </c>
      <c r="I83" s="52"/>
      <c r="J83" s="53">
        <f>K83+L83+M83</f>
        <v>288782.2</v>
      </c>
      <c r="K83" s="53"/>
      <c r="L83" s="53"/>
      <c r="M83" s="53">
        <v>288782.2</v>
      </c>
      <c r="N83" s="53"/>
      <c r="O83" s="53"/>
      <c r="P83" s="53"/>
      <c r="Q83" s="53">
        <f>R83+S83+T83</f>
        <v>210857.8</v>
      </c>
      <c r="R83" s="53"/>
      <c r="S83" s="53"/>
      <c r="T83" s="53">
        <v>210857.8</v>
      </c>
      <c r="U83" s="53"/>
      <c r="V83" s="53">
        <f>Q83/E83*100</f>
        <v>73.06814925241763</v>
      </c>
      <c r="W83" s="53">
        <f>Q83/J83*100</f>
        <v>73.01620390730453</v>
      </c>
      <c r="X83" s="28">
        <f>Q83/(O83+P83+M83)*100</f>
        <v>73.01620390730453</v>
      </c>
      <c r="Y83" s="34">
        <f>Z83+AA83+AB83</f>
        <v>5</v>
      </c>
      <c r="Z83" s="29">
        <v>2</v>
      </c>
      <c r="AA83" s="29"/>
      <c r="AB83" s="29">
        <v>3</v>
      </c>
      <c r="AC83" s="34">
        <f>200/5</f>
        <v>40</v>
      </c>
      <c r="AD83" s="42">
        <f>(100+100+83.3+166.7+137.5)/5</f>
        <v>117.5</v>
      </c>
      <c r="AE83" s="43"/>
      <c r="AH83" s="40">
        <f>AI83+AJ83+AK83</f>
        <v>7</v>
      </c>
      <c r="AI83" s="40">
        <v>4</v>
      </c>
      <c r="AJ83" s="40">
        <v>1</v>
      </c>
      <c r="AK83" s="40">
        <v>2</v>
      </c>
    </row>
    <row r="84" spans="1:37" ht="99.75" customHeight="1">
      <c r="A84" s="92" t="s">
        <v>123</v>
      </c>
      <c r="B84" s="103"/>
      <c r="C84" s="103"/>
      <c r="D84" s="103"/>
      <c r="E84" s="103"/>
      <c r="F84" s="103"/>
      <c r="G84" s="103"/>
      <c r="H84" s="103"/>
      <c r="I84" s="103"/>
      <c r="J84" s="103"/>
      <c r="K84" s="103"/>
      <c r="L84" s="103"/>
      <c r="M84" s="103"/>
      <c r="N84" s="103"/>
      <c r="O84" s="103"/>
      <c r="P84" s="104"/>
      <c r="Q84" s="117" t="s">
        <v>33</v>
      </c>
      <c r="R84" s="118"/>
      <c r="S84" s="118"/>
      <c r="T84" s="118"/>
      <c r="U84" s="118"/>
      <c r="V84" s="118"/>
      <c r="W84" s="118"/>
      <c r="X84" s="119"/>
      <c r="Y84" s="34"/>
      <c r="Z84" s="29"/>
      <c r="AA84" s="29"/>
      <c r="AB84" s="29"/>
      <c r="AC84" s="34"/>
      <c r="AH84" s="40"/>
      <c r="AI84" s="40"/>
      <c r="AJ84" s="40"/>
      <c r="AK84" s="40"/>
    </row>
    <row r="85" spans="1:37" ht="198" customHeight="1">
      <c r="A85" s="92" t="s">
        <v>124</v>
      </c>
      <c r="B85" s="103"/>
      <c r="C85" s="103"/>
      <c r="D85" s="103"/>
      <c r="E85" s="103"/>
      <c r="F85" s="103"/>
      <c r="G85" s="103"/>
      <c r="H85" s="103"/>
      <c r="I85" s="103"/>
      <c r="J85" s="103"/>
      <c r="K85" s="103"/>
      <c r="L85" s="103"/>
      <c r="M85" s="103"/>
      <c r="N85" s="103"/>
      <c r="O85" s="103"/>
      <c r="P85" s="104"/>
      <c r="Q85" s="117" t="s">
        <v>153</v>
      </c>
      <c r="R85" s="118"/>
      <c r="S85" s="118"/>
      <c r="T85" s="118"/>
      <c r="U85" s="118"/>
      <c r="V85" s="118"/>
      <c r="W85" s="118"/>
      <c r="X85" s="119"/>
      <c r="Y85" s="34"/>
      <c r="Z85" s="29"/>
      <c r="AA85" s="29"/>
      <c r="AB85" s="29"/>
      <c r="AC85" s="34"/>
      <c r="AH85" s="40"/>
      <c r="AI85" s="40"/>
      <c r="AJ85" s="40"/>
      <c r="AK85" s="40"/>
    </row>
    <row r="86" spans="1:37" ht="259.5" customHeight="1">
      <c r="A86" s="92" t="s">
        <v>154</v>
      </c>
      <c r="B86" s="103"/>
      <c r="C86" s="103"/>
      <c r="D86" s="103"/>
      <c r="E86" s="103"/>
      <c r="F86" s="103"/>
      <c r="G86" s="103"/>
      <c r="H86" s="103"/>
      <c r="I86" s="103"/>
      <c r="J86" s="103"/>
      <c r="K86" s="103"/>
      <c r="L86" s="103"/>
      <c r="M86" s="103"/>
      <c r="N86" s="103"/>
      <c r="O86" s="103"/>
      <c r="P86" s="104"/>
      <c r="Q86" s="117" t="s">
        <v>155</v>
      </c>
      <c r="R86" s="118"/>
      <c r="S86" s="118"/>
      <c r="T86" s="118"/>
      <c r="U86" s="118"/>
      <c r="V86" s="118"/>
      <c r="W86" s="118"/>
      <c r="X86" s="119"/>
      <c r="Y86" s="34"/>
      <c r="Z86" s="29"/>
      <c r="AA86" s="29"/>
      <c r="AB86" s="29"/>
      <c r="AC86" s="34"/>
      <c r="AH86" s="40"/>
      <c r="AI86" s="40"/>
      <c r="AJ86" s="40"/>
      <c r="AK86" s="40"/>
    </row>
    <row r="87" spans="1:37" ht="18.75">
      <c r="A87" s="99" t="s">
        <v>73</v>
      </c>
      <c r="B87" s="99"/>
      <c r="C87" s="99"/>
      <c r="D87" s="99"/>
      <c r="E87" s="99"/>
      <c r="F87" s="99"/>
      <c r="G87" s="99"/>
      <c r="H87" s="99"/>
      <c r="I87" s="99"/>
      <c r="J87" s="99"/>
      <c r="K87" s="99"/>
      <c r="L87" s="99"/>
      <c r="M87" s="99"/>
      <c r="N87" s="99"/>
      <c r="O87" s="99"/>
      <c r="P87" s="99"/>
      <c r="Q87" s="99"/>
      <c r="R87" s="99"/>
      <c r="S87" s="99"/>
      <c r="T87" s="99"/>
      <c r="U87" s="99"/>
      <c r="V87" s="99"/>
      <c r="W87" s="99"/>
      <c r="X87" s="28"/>
      <c r="Y87" s="34"/>
      <c r="Z87" s="29"/>
      <c r="AA87" s="29"/>
      <c r="AB87" s="29"/>
      <c r="AC87" s="34"/>
      <c r="AH87" s="40"/>
      <c r="AI87" s="40"/>
      <c r="AJ87" s="40"/>
      <c r="AK87" s="40"/>
    </row>
    <row r="88" spans="1:37" ht="102.75" customHeight="1">
      <c r="A88" s="35">
        <v>20</v>
      </c>
      <c r="B88" s="71"/>
      <c r="C88" s="72">
        <v>18</v>
      </c>
      <c r="D88" s="73" t="s">
        <v>117</v>
      </c>
      <c r="E88" s="63">
        <f>F88+G88+H88+I88</f>
        <v>28249.1</v>
      </c>
      <c r="F88" s="62"/>
      <c r="G88" s="62"/>
      <c r="H88" s="62">
        <v>28249.1</v>
      </c>
      <c r="I88" s="62"/>
      <c r="J88" s="63">
        <f>K88+L88+M88</f>
        <v>33349.1</v>
      </c>
      <c r="K88" s="63"/>
      <c r="L88" s="63"/>
      <c r="M88" s="63">
        <v>33349.1</v>
      </c>
      <c r="N88" s="63"/>
      <c r="O88" s="63"/>
      <c r="P88" s="63"/>
      <c r="Q88" s="63">
        <f>R88+S88+T88</f>
        <v>20673</v>
      </c>
      <c r="R88" s="63"/>
      <c r="S88" s="63"/>
      <c r="T88" s="63">
        <v>20673</v>
      </c>
      <c r="U88" s="63"/>
      <c r="V88" s="63">
        <f>Q88/E88*100</f>
        <v>73.18109249498215</v>
      </c>
      <c r="W88" s="63">
        <f>Q88/J88*100</f>
        <v>61.989678881888864</v>
      </c>
      <c r="X88" s="64">
        <f>Q88/(O88+P88+M88)*100</f>
        <v>61.989678881888864</v>
      </c>
      <c r="Y88" s="34">
        <f>Z88+AA88+AB88</f>
        <v>16</v>
      </c>
      <c r="Z88" s="29">
        <v>1</v>
      </c>
      <c r="AA88" s="29">
        <v>5</v>
      </c>
      <c r="AB88" s="29">
        <v>10</v>
      </c>
      <c r="AC88" s="34">
        <f>(74.4+77.3+94.9+87.1+84.4+100)/16</f>
        <v>32.38125</v>
      </c>
      <c r="AD88" s="42">
        <f>(0+100+86.1+73.9+0+94.6+100+0+68.5+83.7+81.8+36.3+0+30+143.3+50)/16</f>
        <v>59.2625</v>
      </c>
      <c r="AE88" s="43"/>
      <c r="AH88" s="40">
        <f>AI88+AJ88+AK88</f>
        <v>16</v>
      </c>
      <c r="AI88" s="40">
        <v>3</v>
      </c>
      <c r="AJ88" s="40">
        <v>8</v>
      </c>
      <c r="AK88" s="40">
        <v>5</v>
      </c>
    </row>
    <row r="89" spans="1:37" ht="409.5" customHeight="1">
      <c r="A89" s="130" t="s">
        <v>2</v>
      </c>
      <c r="B89" s="131"/>
      <c r="C89" s="131"/>
      <c r="D89" s="131"/>
      <c r="E89" s="131"/>
      <c r="F89" s="131"/>
      <c r="G89" s="131"/>
      <c r="H89" s="131"/>
      <c r="I89" s="131"/>
      <c r="J89" s="131"/>
      <c r="K89" s="131"/>
      <c r="L89" s="131"/>
      <c r="M89" s="131"/>
      <c r="N89" s="131"/>
      <c r="O89" s="131"/>
      <c r="P89" s="131"/>
      <c r="Q89" s="109" t="s">
        <v>156</v>
      </c>
      <c r="R89" s="149"/>
      <c r="S89" s="149"/>
      <c r="T89" s="149"/>
      <c r="U89" s="149"/>
      <c r="V89" s="149"/>
      <c r="W89" s="149"/>
      <c r="X89" s="150"/>
      <c r="Y89" s="34"/>
      <c r="Z89" s="29"/>
      <c r="AA89" s="29"/>
      <c r="AB89" s="29"/>
      <c r="AC89" s="34"/>
      <c r="AH89" s="40"/>
      <c r="AI89" s="40"/>
      <c r="AJ89" s="40"/>
      <c r="AK89" s="40"/>
    </row>
    <row r="90" spans="1:37" ht="383.25" customHeight="1">
      <c r="A90" s="156" t="s">
        <v>0</v>
      </c>
      <c r="B90" s="157"/>
      <c r="C90" s="157"/>
      <c r="D90" s="157"/>
      <c r="E90" s="157"/>
      <c r="F90" s="157"/>
      <c r="G90" s="157"/>
      <c r="H90" s="157"/>
      <c r="I90" s="157"/>
      <c r="J90" s="157"/>
      <c r="K90" s="157"/>
      <c r="L90" s="157"/>
      <c r="M90" s="157"/>
      <c r="N90" s="157"/>
      <c r="O90" s="157"/>
      <c r="P90" s="158"/>
      <c r="Q90" s="112" t="s">
        <v>29</v>
      </c>
      <c r="R90" s="154"/>
      <c r="S90" s="154"/>
      <c r="T90" s="154"/>
      <c r="U90" s="154"/>
      <c r="V90" s="154"/>
      <c r="W90" s="154"/>
      <c r="X90" s="155"/>
      <c r="Y90" s="34"/>
      <c r="Z90" s="29"/>
      <c r="AA90" s="29"/>
      <c r="AB90" s="29"/>
      <c r="AC90" s="34"/>
      <c r="AH90" s="40"/>
      <c r="AI90" s="40"/>
      <c r="AJ90" s="40"/>
      <c r="AK90" s="40"/>
    </row>
    <row r="91" spans="1:37" ht="18.75">
      <c r="A91" s="28"/>
      <c r="B91" s="28"/>
      <c r="C91" s="28"/>
      <c r="D91" s="36" t="s">
        <v>61</v>
      </c>
      <c r="E91" s="37">
        <f>F91+G91+H91+I91</f>
        <v>3132474.4</v>
      </c>
      <c r="F91" s="37">
        <f>SUM(F88,F77:F83,F73,F68,F65,F51:F61,F46,F42,F37,F23:F29,F13:F19,F7)</f>
        <v>12516</v>
      </c>
      <c r="G91" s="37">
        <f>SUM(G88,G77:G83,G73,G68,G65,G51:G61,G46,G42,G37,G23:G29,G13:G19,G7)</f>
        <v>1588987.5999999999</v>
      </c>
      <c r="H91" s="37">
        <f>SUM(H88,H77:H83,H73,H68,H65,H51:H61,H46,H42,H37,H23:H29,H13:H19,H7)</f>
        <v>1394886.7000000002</v>
      </c>
      <c r="I91" s="37">
        <f>SUM(I88,I77:I83,I73,I68,I65,I51:I61,I46,I42,I37,I23:I29,I13:I19,I7)</f>
        <v>136084.09999999998</v>
      </c>
      <c r="J91" s="37">
        <f>K91+L91+M91</f>
        <v>3088224.0999999996</v>
      </c>
      <c r="K91" s="37">
        <f aca="true" t="shared" si="0" ref="K91:P91">SUM(K88,K77:K83,K73,K68,K65,K51:K61,K46,K42,K37,K23:K29,K13:K19,K7)</f>
        <v>8717.7</v>
      </c>
      <c r="L91" s="37">
        <f t="shared" si="0"/>
        <v>1679102.2000000002</v>
      </c>
      <c r="M91" s="37">
        <f t="shared" si="0"/>
        <v>1400404.1999999997</v>
      </c>
      <c r="N91" s="37">
        <f t="shared" si="0"/>
        <v>119054.90000000001</v>
      </c>
      <c r="O91" s="37">
        <f t="shared" si="0"/>
        <v>7353.9</v>
      </c>
      <c r="P91" s="37">
        <f t="shared" si="0"/>
        <v>1118391.8</v>
      </c>
      <c r="Q91" s="37">
        <f>R91+S91+T91</f>
        <v>1986866.1</v>
      </c>
      <c r="R91" s="37">
        <f>SUM(R88,R77:R83,R73,R68,R65,R51:R61,R46,R42,R37,R23:R29,R13:R19,R7)</f>
        <v>6340</v>
      </c>
      <c r="S91" s="37">
        <f>SUM(S88,S77:S83,S73,S68,S65,S51:S61,S46,S42,S37,S23:S29,S13:S19,S7)</f>
        <v>1081099</v>
      </c>
      <c r="T91" s="37">
        <f>SUM(T88,T77:T83,T73,T68,T65,T51:T61,T46,T42,T37,T23:T29,T13:T19,T7)</f>
        <v>899427.1</v>
      </c>
      <c r="U91" s="37">
        <f>SUM(U88,U77:U83,U73,U68,U65,U51:U61,U46,U42,U37,U23:U29,U13:U19,U7)</f>
        <v>67120.2</v>
      </c>
      <c r="V91" s="37">
        <f>Q91/E91*100</f>
        <v>63.42800758403645</v>
      </c>
      <c r="W91" s="37">
        <f>Q91/J91*100</f>
        <v>64.33684977719074</v>
      </c>
      <c r="X91" s="38">
        <f>Q91/(O91+P91+M91)*100</f>
        <v>78.65194777237885</v>
      </c>
      <c r="Y91" s="29"/>
      <c r="Z91" s="29"/>
      <c r="AA91" s="29"/>
      <c r="AB91" s="29"/>
      <c r="AD91" s="46">
        <f>(AD7+AD13+AD19+AD23+AD29+AD37+AD42+AD46+AD51+AD56+AD61+AD65+AD68+AD73+AD77+AD80+AD83+AD88+AD58)/19</f>
        <v>85.61143660433136</v>
      </c>
      <c r="AE91" s="47"/>
      <c r="AF91" s="32"/>
      <c r="AG91" s="32"/>
      <c r="AH91" s="48">
        <f>AH7+AH13+AH19+AH23+AH29+AH37+AH42+AH46+AH51+AH56+AH61+AH65+AH68+AH73+AH77+AH80+AH83+AH88+AH58</f>
        <v>174</v>
      </c>
      <c r="AI91" s="48">
        <f>AI7+AI13+AI19+AI23+AI29+AI37+AI42+AI46+AI51+AI56+AI61+AI65+AI68+AI73+AI77+AI80+AI83+AI88+AI58</f>
        <v>84</v>
      </c>
      <c r="AJ91" s="48">
        <f>AJ7+AJ13+AJ19+AJ23+AJ29+AJ37+AJ42+AJ46+AJ51+AJ56+AJ61+AJ65+AJ68+AJ73+AJ77+AJ80+AJ83+AJ88+AJ58</f>
        <v>65</v>
      </c>
      <c r="AK91" s="48">
        <f>AK7+AK13+AK19+AK23+AK29+AK37+AK42+AK46+AK51+AK56+AK61+AK65+AK68+AK73+AK77+AK80+AK83+AK88+AK58</f>
        <v>25</v>
      </c>
    </row>
    <row r="92" spans="1:24" ht="18">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row>
    <row r="93" spans="1:24" ht="18">
      <c r="A93" s="20"/>
      <c r="B93" s="20"/>
      <c r="C93" s="20"/>
      <c r="D93" s="20"/>
      <c r="E93" s="21"/>
      <c r="F93" s="22"/>
      <c r="G93" s="22"/>
      <c r="H93" s="22"/>
      <c r="I93" s="22"/>
      <c r="J93" s="23"/>
      <c r="K93" s="24"/>
      <c r="L93" s="24"/>
      <c r="M93" s="24"/>
      <c r="N93" s="23"/>
      <c r="O93" s="23"/>
      <c r="P93" s="23"/>
      <c r="Q93" s="23"/>
      <c r="R93" s="24"/>
      <c r="S93" s="24"/>
      <c r="T93" s="24"/>
      <c r="U93" s="20"/>
      <c r="V93" s="20"/>
      <c r="W93" s="20"/>
      <c r="X93" s="20"/>
    </row>
    <row r="94" spans="1:24" ht="139.5" customHeight="1">
      <c r="A94" s="20"/>
      <c r="B94" s="20"/>
      <c r="C94" s="20"/>
      <c r="D94" s="161" t="s">
        <v>159</v>
      </c>
      <c r="E94" s="162"/>
      <c r="F94" s="162"/>
      <c r="G94" s="162"/>
      <c r="H94" s="162"/>
      <c r="I94" s="162"/>
      <c r="J94" s="162"/>
      <c r="K94" s="162"/>
      <c r="L94" s="162"/>
      <c r="M94" s="162"/>
      <c r="N94" s="162"/>
      <c r="O94" s="162"/>
      <c r="P94" s="162"/>
      <c r="Q94" s="162"/>
      <c r="R94" s="162"/>
      <c r="S94" s="162"/>
      <c r="T94" s="162"/>
      <c r="U94" s="162"/>
      <c r="V94" s="162"/>
      <c r="W94" s="162"/>
      <c r="X94" s="162"/>
    </row>
    <row r="95" spans="1:24" s="14" customFormat="1" ht="20.25" hidden="1">
      <c r="A95" s="146" t="s">
        <v>75</v>
      </c>
      <c r="B95" s="147"/>
      <c r="C95" s="147"/>
      <c r="D95" s="147"/>
      <c r="E95" s="147"/>
      <c r="F95" s="147"/>
      <c r="G95" s="147"/>
      <c r="H95" s="147"/>
      <c r="I95" s="147"/>
      <c r="J95" s="147"/>
      <c r="K95" s="147"/>
      <c r="L95" s="147"/>
      <c r="M95" s="147"/>
      <c r="N95" s="147"/>
      <c r="O95" s="147"/>
      <c r="P95" s="147"/>
      <c r="Q95" s="147"/>
      <c r="R95" s="147"/>
      <c r="S95" s="147"/>
      <c r="T95" s="147"/>
      <c r="U95" s="147"/>
      <c r="V95" s="147"/>
      <c r="W95" s="147"/>
      <c r="X95" s="25"/>
    </row>
    <row r="96" spans="1:24" s="11" customFormat="1" ht="22.5">
      <c r="A96" s="12"/>
      <c r="B96" s="13"/>
      <c r="C96" s="13"/>
      <c r="D96" s="13"/>
      <c r="E96" s="13"/>
      <c r="F96" s="13"/>
      <c r="G96" s="13"/>
      <c r="H96" s="13"/>
      <c r="I96" s="13"/>
      <c r="J96" s="13"/>
      <c r="K96" s="13"/>
      <c r="L96" s="13"/>
      <c r="M96" s="13"/>
      <c r="N96" s="13"/>
      <c r="O96" s="13"/>
      <c r="P96" s="13"/>
      <c r="Q96" s="13"/>
      <c r="R96" s="13"/>
      <c r="S96" s="13"/>
      <c r="T96" s="13"/>
      <c r="U96" s="26"/>
      <c r="V96" s="13"/>
      <c r="W96" s="13"/>
      <c r="X96" s="10"/>
    </row>
    <row r="97" spans="1:24" ht="18.75">
      <c r="A97" s="148"/>
      <c r="B97" s="148"/>
      <c r="C97" s="148"/>
      <c r="D97" s="148"/>
      <c r="E97" s="148"/>
      <c r="F97" s="148"/>
      <c r="G97" s="148"/>
      <c r="H97" s="148"/>
      <c r="I97" s="148"/>
      <c r="J97" s="148"/>
      <c r="K97" s="148"/>
      <c r="L97" s="148"/>
      <c r="M97" s="148"/>
      <c r="N97" s="148"/>
      <c r="O97" s="148"/>
      <c r="P97" s="148"/>
      <c r="Q97" s="148"/>
      <c r="R97" s="148"/>
      <c r="S97" s="148"/>
      <c r="T97" s="148"/>
      <c r="U97" s="148"/>
      <c r="V97" s="148"/>
      <c r="W97" s="148"/>
      <c r="X97" s="9"/>
    </row>
    <row r="98" spans="4:21" ht="78">
      <c r="D98" s="58" t="s">
        <v>1</v>
      </c>
      <c r="P98" s="3"/>
      <c r="Q98" s="3"/>
      <c r="R98" s="3"/>
      <c r="S98" s="3"/>
      <c r="T98" s="3"/>
      <c r="U98" s="3"/>
    </row>
    <row r="99" ht="15">
      <c r="U99" s="3"/>
    </row>
    <row r="100" spans="13:20" ht="15">
      <c r="M100" s="3"/>
      <c r="T100" s="3"/>
    </row>
    <row r="101" spans="4:23" ht="15" customHeight="1">
      <c r="D101" s="27"/>
      <c r="J101" s="3"/>
      <c r="K101" s="3"/>
      <c r="L101" s="3"/>
      <c r="M101" s="3"/>
      <c r="N101" s="3"/>
      <c r="O101" s="3"/>
      <c r="P101" s="3"/>
      <c r="Q101" s="3"/>
      <c r="R101" s="3"/>
      <c r="S101" s="3"/>
      <c r="T101" s="3"/>
      <c r="U101" s="3"/>
      <c r="V101" s="3"/>
      <c r="W101" s="3"/>
    </row>
    <row r="102" spans="13:21" ht="15">
      <c r="M102" s="3"/>
      <c r="P102" s="3"/>
      <c r="S102" s="3"/>
      <c r="T102" s="3"/>
      <c r="U102" s="3"/>
    </row>
    <row r="104" ht="15">
      <c r="U104" s="3"/>
    </row>
  </sheetData>
  <mergeCells count="150">
    <mergeCell ref="A40:P40"/>
    <mergeCell ref="Q39:X40"/>
    <mergeCell ref="Q78:X78"/>
    <mergeCell ref="D94:X94"/>
    <mergeCell ref="A52:P52"/>
    <mergeCell ref="A54:P54"/>
    <mergeCell ref="A55:P55"/>
    <mergeCell ref="Q52:X52"/>
    <mergeCell ref="Q90:X90"/>
    <mergeCell ref="A86:P86"/>
    <mergeCell ref="A90:P90"/>
    <mergeCell ref="A87:W87"/>
    <mergeCell ref="A89:P89"/>
    <mergeCell ref="Q89:X89"/>
    <mergeCell ref="Q86:X86"/>
    <mergeCell ref="A84:P84"/>
    <mergeCell ref="A85:P85"/>
    <mergeCell ref="Q85:X85"/>
    <mergeCell ref="Q84:X84"/>
    <mergeCell ref="Q8:X8"/>
    <mergeCell ref="Q14:X14"/>
    <mergeCell ref="Q18:X18"/>
    <mergeCell ref="Q20:X20"/>
    <mergeCell ref="Q9:X9"/>
    <mergeCell ref="Q15:X15"/>
    <mergeCell ref="Q16:X16"/>
    <mergeCell ref="Q10:X10"/>
    <mergeCell ref="Q11:X11"/>
    <mergeCell ref="A8:P8"/>
    <mergeCell ref="A14:P14"/>
    <mergeCell ref="A18:P18"/>
    <mergeCell ref="A20:P20"/>
    <mergeCell ref="A9:P9"/>
    <mergeCell ref="A15:P15"/>
    <mergeCell ref="A16:P16"/>
    <mergeCell ref="A10:P10"/>
    <mergeCell ref="A11:P11"/>
    <mergeCell ref="A95:W95"/>
    <mergeCell ref="A97:W97"/>
    <mergeCell ref="A72:W72"/>
    <mergeCell ref="A76:W76"/>
    <mergeCell ref="A79:X79"/>
    <mergeCell ref="A81:P81"/>
    <mergeCell ref="A78:P78"/>
    <mergeCell ref="Q81:X81"/>
    <mergeCell ref="Q82:X82"/>
    <mergeCell ref="A82:P82"/>
    <mergeCell ref="V3:X3"/>
    <mergeCell ref="A12:W12"/>
    <mergeCell ref="A6:X6"/>
    <mergeCell ref="A92:X92"/>
    <mergeCell ref="A22:W22"/>
    <mergeCell ref="A36:W36"/>
    <mergeCell ref="A41:W41"/>
    <mergeCell ref="A45:W45"/>
    <mergeCell ref="A50:X50"/>
    <mergeCell ref="A64:W64"/>
    <mergeCell ref="A1:X1"/>
    <mergeCell ref="V2:W2"/>
    <mergeCell ref="A3:A4"/>
    <mergeCell ref="B3:B4"/>
    <mergeCell ref="C3:C4"/>
    <mergeCell ref="D3:D4"/>
    <mergeCell ref="E3:I3"/>
    <mergeCell ref="J3:N3"/>
    <mergeCell ref="O3:P3"/>
    <mergeCell ref="Q3:U3"/>
    <mergeCell ref="AC3:AC4"/>
    <mergeCell ref="Y81:Y82"/>
    <mergeCell ref="Z81:Z82"/>
    <mergeCell ref="AA81:AA82"/>
    <mergeCell ref="AB81:AB82"/>
    <mergeCell ref="AC81:AC82"/>
    <mergeCell ref="Y3:Y4"/>
    <mergeCell ref="Z3:Z4"/>
    <mergeCell ref="AA3:AA4"/>
    <mergeCell ref="AB3:AB4"/>
    <mergeCell ref="A75:P75"/>
    <mergeCell ref="Q75:X75"/>
    <mergeCell ref="Y74:Y75"/>
    <mergeCell ref="Z74:Z75"/>
    <mergeCell ref="A74:P74"/>
    <mergeCell ref="Q74:X74"/>
    <mergeCell ref="AC69:AC71"/>
    <mergeCell ref="AA74:AA75"/>
    <mergeCell ref="AB74:AB75"/>
    <mergeCell ref="AC74:AC75"/>
    <mergeCell ref="AA69:AA71"/>
    <mergeCell ref="AB69:AB71"/>
    <mergeCell ref="A34:P34"/>
    <mergeCell ref="A38:P38"/>
    <mergeCell ref="A57:P57"/>
    <mergeCell ref="A60:P60"/>
    <mergeCell ref="A59:P59"/>
    <mergeCell ref="A47:P47"/>
    <mergeCell ref="A48:P48"/>
    <mergeCell ref="A49:P49"/>
    <mergeCell ref="A39:P39"/>
    <mergeCell ref="A35:P35"/>
    <mergeCell ref="Z69:Z71"/>
    <mergeCell ref="Q60:X60"/>
    <mergeCell ref="Q57:X57"/>
    <mergeCell ref="Q59:X59"/>
    <mergeCell ref="A67:W67"/>
    <mergeCell ref="A70:P70"/>
    <mergeCell ref="Q66:X66"/>
    <mergeCell ref="A69:P69"/>
    <mergeCell ref="Q69:X69"/>
    <mergeCell ref="A66:P66"/>
    <mergeCell ref="Q34:X34"/>
    <mergeCell ref="Q70:X70"/>
    <mergeCell ref="Q53:X55"/>
    <mergeCell ref="Q71:X71"/>
    <mergeCell ref="Q47:X47"/>
    <mergeCell ref="Q48:X49"/>
    <mergeCell ref="Q38:X38"/>
    <mergeCell ref="Q35:X35"/>
    <mergeCell ref="Q43:X43"/>
    <mergeCell ref="A43:P43"/>
    <mergeCell ref="A53:P53"/>
    <mergeCell ref="Y69:Y71"/>
    <mergeCell ref="A71:P71"/>
    <mergeCell ref="A63:P63"/>
    <mergeCell ref="Q62:X63"/>
    <mergeCell ref="A62:P62"/>
    <mergeCell ref="A44:P44"/>
    <mergeCell ref="Q44:X44"/>
    <mergeCell ref="A25:P25"/>
    <mergeCell ref="A27:P27"/>
    <mergeCell ref="Q25:X25"/>
    <mergeCell ref="Q27:X27"/>
    <mergeCell ref="A26:P26"/>
    <mergeCell ref="Q26:X26"/>
    <mergeCell ref="A21:P21"/>
    <mergeCell ref="Q21:X21"/>
    <mergeCell ref="A24:P24"/>
    <mergeCell ref="Q24:X24"/>
    <mergeCell ref="A32:P32"/>
    <mergeCell ref="A31:P31"/>
    <mergeCell ref="A33:P33"/>
    <mergeCell ref="Q31:X31"/>
    <mergeCell ref="Q32:X33"/>
    <mergeCell ref="Q28:X28"/>
    <mergeCell ref="Q30:X30"/>
    <mergeCell ref="A28:P28"/>
    <mergeCell ref="A30:P30"/>
    <mergeCell ref="AH2:AK4"/>
    <mergeCell ref="AH6:AK6"/>
    <mergeCell ref="AH41:AK41"/>
    <mergeCell ref="AD5:AE5"/>
  </mergeCells>
  <printOptions horizontalCentered="1"/>
  <pageMargins left="0.1968503937007874" right="0.1968503937007874" top="0.8661417322834646" bottom="0" header="0.11811023622047245" footer="0"/>
  <pageSetup horizontalDpi="600" verticalDpi="600" orientation="landscape" paperSize="8" scale="35" r:id="rId3"/>
  <rowBreaks count="10" manualBreakCount="10">
    <brk id="10" max="23" man="1"/>
    <brk id="16" max="23" man="1"/>
    <brk id="26" max="23" man="1"/>
    <brk id="31" max="23" man="1"/>
    <brk id="35" max="255" man="1"/>
    <brk id="43" max="23" man="1"/>
    <brk id="53" max="23" man="1"/>
    <brk id="60" max="23" man="1"/>
    <brk id="75" max="255" man="1"/>
    <brk id="84"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BunakLD</cp:lastModifiedBy>
  <cp:lastPrinted>2016-11-07T07:29:55Z</cp:lastPrinted>
  <dcterms:created xsi:type="dcterms:W3CDTF">1996-10-08T23:32:33Z</dcterms:created>
  <dcterms:modified xsi:type="dcterms:W3CDTF">2016-11-07T09:17:49Z</dcterms:modified>
  <cp:category/>
  <cp:version/>
  <cp:contentType/>
  <cp:contentStatus/>
</cp:coreProperties>
</file>