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3\Sport\ОТЧЕТЫ\2025\Экономика\Отчет по программе\1 кв 2025\"/>
    </mc:Choice>
  </mc:AlternateContent>
  <bookViews>
    <workbookView xWindow="0" yWindow="0" windowWidth="28800" windowHeight="11835"/>
  </bookViews>
  <sheets>
    <sheet name="на 01.04.2025 " sheetId="24" r:id="rId1"/>
    <sheet name="с УКС" sheetId="21" state="hidden" r:id="rId2"/>
  </sheets>
  <definedNames>
    <definedName name="_xlnm.Print_Area" localSheetId="0">'на 01.04.2025 '!$A$1:$I$34</definedName>
    <definedName name="_xlnm.Print_Area" localSheetId="1">'с УКС'!$A$1:$H$47</definedName>
  </definedNames>
  <calcPr calcId="152511" iterate="1"/>
  <fileRecoveryPr repairLoad="1"/>
</workbook>
</file>

<file path=xl/calcChain.xml><?xml version="1.0" encoding="utf-8"?>
<calcChain xmlns="http://schemas.openxmlformats.org/spreadsheetml/2006/main">
  <c r="F47" i="21" l="1"/>
  <c r="F46" i="21"/>
  <c r="F45" i="21"/>
  <c r="F44" i="21"/>
  <c r="F43" i="21"/>
  <c r="F42" i="21"/>
  <c r="F41" i="21"/>
  <c r="F40" i="21"/>
  <c r="E40" i="21"/>
  <c r="D40" i="21"/>
  <c r="F39" i="21"/>
  <c r="E39" i="21"/>
  <c r="D39" i="21"/>
  <c r="F38" i="21"/>
  <c r="E38" i="21"/>
  <c r="D38" i="21"/>
  <c r="F37" i="21"/>
  <c r="F36" i="21"/>
  <c r="F35" i="21"/>
  <c r="E35" i="21"/>
  <c r="D35" i="21"/>
  <c r="F34" i="21"/>
  <c r="F33" i="21"/>
  <c r="E33" i="21"/>
  <c r="D33" i="21"/>
  <c r="F32" i="21"/>
  <c r="F31" i="21"/>
  <c r="E31" i="21"/>
  <c r="D31" i="21"/>
  <c r="F30" i="21"/>
  <c r="F29" i="21"/>
  <c r="E29" i="21"/>
  <c r="D29" i="21"/>
  <c r="F28" i="21"/>
  <c r="F27" i="21"/>
  <c r="F26" i="21"/>
  <c r="F25" i="21"/>
  <c r="E25" i="21"/>
  <c r="D25" i="21"/>
  <c r="F24" i="21"/>
  <c r="E24" i="21"/>
  <c r="D24" i="21"/>
  <c r="F23" i="21"/>
  <c r="E23" i="21"/>
  <c r="D23" i="21"/>
  <c r="F22" i="21"/>
  <c r="E22" i="21"/>
  <c r="D22" i="21"/>
  <c r="F21" i="21"/>
  <c r="E21" i="21"/>
  <c r="D21" i="21"/>
  <c r="F20" i="21"/>
  <c r="E20" i="21"/>
  <c r="D20" i="21"/>
  <c r="F19" i="21"/>
  <c r="F18" i="21"/>
  <c r="E18" i="21"/>
  <c r="D18" i="21"/>
  <c r="F17" i="21"/>
  <c r="F16" i="21"/>
  <c r="E16" i="21"/>
  <c r="D16" i="21"/>
  <c r="F15" i="21"/>
  <c r="F14" i="21"/>
  <c r="E14" i="21"/>
  <c r="D14" i="21"/>
  <c r="F13" i="21"/>
  <c r="F11" i="21"/>
  <c r="F10" i="21"/>
  <c r="E10" i="21"/>
  <c r="D10" i="21"/>
  <c r="F9" i="21"/>
  <c r="E9" i="21"/>
  <c r="D9" i="21"/>
  <c r="F8" i="21"/>
  <c r="E8" i="21"/>
  <c r="D8" i="21"/>
  <c r="F6" i="21"/>
  <c r="E6" i="21"/>
  <c r="D6" i="21"/>
  <c r="F5" i="21"/>
  <c r="E5" i="21"/>
  <c r="D5" i="21"/>
  <c r="F4" i="21"/>
  <c r="E4" i="21"/>
  <c r="D4" i="21"/>
  <c r="F3" i="21"/>
  <c r="E3" i="21"/>
  <c r="D3" i="21"/>
  <c r="G24" i="24"/>
  <c r="F24" i="24"/>
  <c r="E24" i="24"/>
  <c r="D24" i="24"/>
  <c r="G23" i="24"/>
  <c r="G22" i="24"/>
  <c r="F22" i="24"/>
  <c r="E22" i="24"/>
  <c r="D22" i="24"/>
  <c r="G21" i="24"/>
  <c r="G20" i="24"/>
  <c r="G19" i="24"/>
  <c r="F19" i="24"/>
  <c r="E19" i="24"/>
  <c r="D19" i="24"/>
  <c r="G18" i="24"/>
  <c r="G17" i="24"/>
  <c r="F17" i="24"/>
  <c r="E17" i="24"/>
  <c r="D17" i="24"/>
  <c r="G16" i="24"/>
  <c r="G15" i="24"/>
  <c r="G14" i="24"/>
  <c r="F14" i="24"/>
  <c r="E14" i="24"/>
  <c r="D14" i="24"/>
  <c r="G13" i="24"/>
  <c r="G12" i="24"/>
  <c r="G11" i="24"/>
  <c r="F11" i="24"/>
  <c r="E11" i="24"/>
  <c r="D11" i="24"/>
  <c r="G10" i="24"/>
  <c r="G9" i="24"/>
  <c r="G8" i="24"/>
  <c r="G7" i="24"/>
  <c r="F7" i="24"/>
  <c r="E7" i="24"/>
  <c r="D7" i="24"/>
  <c r="G6" i="24"/>
  <c r="F6" i="24"/>
  <c r="E6" i="24"/>
  <c r="D6" i="24"/>
  <c r="G5" i="24"/>
  <c r="F5" i="24"/>
  <c r="E5" i="24"/>
  <c r="D5" i="24"/>
  <c r="G4" i="24"/>
  <c r="F4" i="24"/>
  <c r="E4" i="24"/>
  <c r="D4" i="24"/>
  <c r="G3" i="24"/>
  <c r="F3" i="24"/>
  <c r="E3" i="24"/>
  <c r="D3" i="24"/>
</calcChain>
</file>

<file path=xl/sharedStrings.xml><?xml version="1.0" encoding="utf-8"?>
<sst xmlns="http://schemas.openxmlformats.org/spreadsheetml/2006/main" count="194" uniqueCount="88">
  <si>
    <t>Источники финансирования</t>
  </si>
  <si>
    <t>Результаты реализации, 
проблемные вопросы</t>
  </si>
  <si>
    <t>Кассовое исполнение</t>
  </si>
  <si>
    <t>Процент исполнения</t>
  </si>
  <si>
    <t>федеральный бюджет</t>
  </si>
  <si>
    <t>окружной бюджет</t>
  </si>
  <si>
    <t>городской бюджет</t>
  </si>
  <si>
    <t>другие источники</t>
  </si>
  <si>
    <t>всего:</t>
  </si>
  <si>
    <t>Уточненый план на 2024 год</t>
  </si>
  <si>
    <t>1.</t>
  </si>
  <si>
    <t>Достижение основных целевых показателей
план/факт</t>
  </si>
  <si>
    <t>1.1.</t>
  </si>
  <si>
    <t>на 1 ноября 2024 года</t>
  </si>
  <si>
    <t>Наименование муниципальной программы, структурного элемента, комплекса процессных мероприятий, регионального проекта</t>
  </si>
  <si>
    <t xml:space="preserve">Муниципальная программа "Развитие физической  культуры и спорта в городе Пыть-Яхе"
</t>
  </si>
  <si>
    <t xml:space="preserve"> Региональный проект «Спорт - норма жизни» (всего), в том числе:</t>
  </si>
  <si>
    <t>Направление (подпрограмма): 
 «Развитие физической культуры, массового и детско-юношеского спорта» (всего), в том числе:</t>
  </si>
  <si>
    <t>Комплекс процессных мероприятий «Организация, проведение и обеспечение участия в официальных физкультурных (физкультурно-оздоровительных) мероприятиях» (всего), в том числе:</t>
  </si>
  <si>
    <t>1.2.</t>
  </si>
  <si>
    <t>Комплекс процессных мероприятий «Создание условий для удовлетворения потребности населения муниципального образования в предоставлении физкультурно-оздоровительных услуг, предоставление в пользование населению спортивных сооружений» (всего), в том числе:</t>
  </si>
  <si>
    <t>1.3.</t>
  </si>
  <si>
    <t>Комплекс процессных мероприятий «Обеспечение комплексной безопасности, в том числе антитеррористической безопасности муниципальных объектов спорта» (всего), в том числе:</t>
  </si>
  <si>
    <t>1.4.</t>
  </si>
  <si>
    <t>1.5.</t>
  </si>
  <si>
    <t>Комплекс процессных мероприятий «Укрепление материально-технической базы учреждений спорта. Развитие сети спортивных объектов шаговой доступности» (всего), в том числе</t>
  </si>
  <si>
    <t>Направление (подпрограмма): 
 «Развитие спорта высших достижений и системы подготовки спортивного резерва» (всего), в том числе:</t>
  </si>
  <si>
    <t>2.</t>
  </si>
  <si>
    <t>Региональный проект «Спорт - норма жизни» (всего), в том числе:</t>
  </si>
  <si>
    <t>2.1.</t>
  </si>
  <si>
    <t>Комплекс процессных мероприятий «Организация, проведение и обеспечение участия в официальных спортивных мероприятиях» (всего), в том числе:</t>
  </si>
  <si>
    <t>2.2.</t>
  </si>
  <si>
    <t>2.3.</t>
  </si>
  <si>
    <t>2.4.</t>
  </si>
  <si>
    <t>2.5.</t>
  </si>
  <si>
    <t>Комплекс процессных мероприятий «Обеспечение физкультурно-спортивных организаций, осуществляющих подготовку спортивного резерва спортивным оборудованием, экипировкой и инвентарем, проведением тренировочных сборов и участием в соревнованиях» (всего), в том числе:</t>
  </si>
  <si>
    <t>2.6.</t>
  </si>
  <si>
    <t>Комплекс процессных мероприятий «Укрепление материально-технической базы учреждений спорта» (всего), в том числе:</t>
  </si>
  <si>
    <t>3.</t>
  </si>
  <si>
    <t>Направление (подпрограмма) «Поддержка социально-ориентированных некоммерческих организаций» (всего), в том числе:</t>
  </si>
  <si>
    <t>3.1.</t>
  </si>
  <si>
    <t>3.1.  Комплекс процессных мероприятий «Поддержка некоммерческих организаций (за исключением государственных (муниципальных) учреждений), в том числе осуществляющих развитие игровых, приоритетных видов спорта» (всего), в том числе:</t>
  </si>
  <si>
    <t>-</t>
  </si>
  <si>
    <t>Обустройство универсальной спортивной площадки, расположенной по адресу: г. Пыть-Ях, мкр. 2 Нефтяников, территория жилых домов № 3, 4, 5</t>
  </si>
  <si>
    <t>Заключен МК № 0187300019424000196 от 10.10.2024 
Мубарков М.А
Устройство спортивной площадки, расположенной по адресу: г.Пыть-Ях, мкр.9 «Черемушки»;на сумму  6 225 640,69 исполненно</t>
  </si>
  <si>
    <t>Проведено 31 городских физкультурно-оздоровительных и спортивных мероприятия (план 44 мероприятия).
Обеспечено участие в 25 официальных физкультурно-оздоровительных мероприятиях (план 30 мероприятий).</t>
  </si>
  <si>
    <t>Заключены договоры: МАУ «Аквацентр «Дельфин» на оказание услуг физической охраны зданий, МАУ ДО СШ «Олимп» на оказание услуг противопожарной безопасности.</t>
  </si>
  <si>
    <t>С целью обеспечения деятельности МАУ «Аквацентр «Дельфин» произведены расходы на содержание имущества, выплату заработной платы, оплату ежегодного оплачиваемого отпуска, льготного проезда к месту отдыха и обратно, и т.д.</t>
  </si>
  <si>
    <t>На базе МАУ ДО СШ «Олимп», в рамках Всероссийского физкультурно-спортивного комплекса «Готов к труду и обороне» проведено 7 городских и 3 выездных мероприятия. Также в целях обеспечения деятельности центра тестирования ГТО приобретена наградная продукция, флагштоки и стартовые номера из ткани.</t>
  </si>
  <si>
    <t xml:space="preserve">Заключен договор на устройство хоккейного корта, расположенного по адресу: г.Пыть-Ях, 2а мкр. «Лесников» на сумму7 620 000,00 - исполнение декабрь 2024г.
Заключен договор на устройство спортивной площадки, расположенной по адресу: г.Пыть-Ях, мкр.9 «Черемушки»; на сумму  6 225 640,69 -  исполнение ноябрь 2024
Заключен договор на обустройство универсальной спортивной площадки, расположенной по адресу: г. Пыть-Ях, мкр. 2 Нефтяников, территория жилых домов № 3, 4, 5 - исполнение декабрь 2024 </t>
  </si>
  <si>
    <t xml:space="preserve">На базе МБУ ДО СШОР заключен договор на временное размещение (проживание и питание) 15 человек, во время проведения учебно-тренировочных мероприятий (бокс). </t>
  </si>
  <si>
    <t>В МБУ ДО СШОР проведено 7 городских мероприятий, обеспечено участие спортсменов в 30 выездных мероприятиях, в МБУ ДО СШ проведено 31 городское мероприятие и обеспечено участие спортсменов в 36 выездных мероприятиях.</t>
  </si>
  <si>
    <t>С целью обеспечения деятельности МАУ ДО СШ «Олимп», МБУ ДО СШ и МБУ ДО СШОР произведены расходы на содержание имущества, выплату заработной платы, оплату ежегодного оплачиваемого отпуска, льготного проезда к месту отдыха и обратно, и т.д.</t>
  </si>
  <si>
    <t>В МАУ ДО СШ «Олимп», МБУ ДО СШОР и МБУ ДО СШ заключены договоры на обеспечение комплексной безопасности объектов.</t>
  </si>
  <si>
    <t xml:space="preserve">Заключены договоры на: медицинское и углубленное медицинское обследование, поставку спортивного инвентаря и экипировки. Воспитанники МБУ ДО СШ приняли участие в 13 выездных мероприятиях. МБУ ДО СШОР обеспечено участие спортсменов в 12 выездных мероприятиях. МАУ ДО СШ «Олимп» приобретена компьютерная техника для шахматного клуба. </t>
  </si>
  <si>
    <t xml:space="preserve">Доля граждан, систематически занимающихся физической культурой и спортом - 65,5% или 97,7% к плану (план 67).
Уровень обеспеченности граждан спортивными сооружениями, исходя из единовременной пропускной способности объектов спорта - 58,3% или 98,8% к плану (план 59)
</t>
  </si>
  <si>
    <t xml:space="preserve">Строительство объекта: "Физкультурно-спортивный комплекс" для единоборств по адресу: г. Пыть-Ях, 10 микрорайон "Мамонтово"; Выполнены работы по разработке проектно-сметной документации на строительство объекта:  произведена закупка автоматизированного рабочего места.   В Департамент физической культуры и спорта ХМАО-Югры направлена заявка на предоставление субсидии  на строительство объекта на финансирование  средств бюджета автономного округа - 314 583,69 тыс.рублей.  По состоянию на  12.11.2024г. - информация от  Депстроительства ХМАО-Югры о включении в государственную программу и выделении софинансирования отсутствуют.           </t>
  </si>
  <si>
    <t>Управление по культуре и спорту: Уточненный план  255 044 765,04 кассовое исполнение 208 153 802,22 Процент исполнения 81,61 %
Управление капитального строительства  Уточненный план 209 540 977,18  Кассовое исполнение 13 914 050,51 Процент исполнения 6,64%</t>
  </si>
  <si>
    <t xml:space="preserve">Доля граждан, систематически занимающихся физической культурой и спортом - 67,1% или 100% к плану (план 67).
Уровень обеспеченности граждан спортивными сооружениями, исходя из единовременной пропускной способности объектов спорта - 58,3% или 98,8% к плану (план 59)
</t>
  </si>
  <si>
    <t>Результат реализации структурного элемента (мероприятия), причина невыполнения или  неполного выполнения структурного элемента (мероприятия)</t>
  </si>
  <si>
    <t xml:space="preserve">Заровнятных Ольга Сергеевна </t>
  </si>
  <si>
    <t>8(3463) 42-23-09</t>
  </si>
  <si>
    <t xml:space="preserve">Исполнитель: главный специалист по физической культуре и спорту управления по культуре и спорту </t>
  </si>
  <si>
    <t xml:space="preserve"> Региональный проект ««Развитие спорта высших достижений» (всего), в том числе:</t>
  </si>
  <si>
    <t xml:space="preserve">План по программе
</t>
  </si>
  <si>
    <t>В рамках программы заключено Соглашение о предоставлении субсидии местному бюджету из бюджета Ханты-Мансийского автономного округа – Югры от 17.01.2025 № 71885000-1-2025-001 на государственную поддержку организаций входящих в систему спортивной подготовки  на сумму 140,1 тыс.руб. (ФБ-58,5тыс.руб., ОБ - 74,5 тыс.руб., МБ - 7,0 тыс.руб.).</t>
  </si>
  <si>
    <t>1</t>
  </si>
  <si>
    <t>Комплекс процессных мероприятий "Организация, проведение и обеспечение участия в официальных физкультурных (физкультурно-оздоровительных) мероприятиях". (всего), в том числе:</t>
  </si>
  <si>
    <t>на 01 апреля 2025 года</t>
  </si>
  <si>
    <t>Уточненый план на 2025 год</t>
  </si>
  <si>
    <t>Комплекс процессных мероприятий  «Создание условий для удовлетворения потребности населения муниципального образования в предоставлении физкультурно-оздоровительных услуг, предоставление в пользование населению спортивных сооружений» (всего), в том числе:</t>
  </si>
  <si>
    <t>Комплекс процессных мероприятий "Организация, проведение и обеспечение участия в официальных спортивных мероприятиях"  (всего), в том числе:</t>
  </si>
  <si>
    <t>Комплекс процессных мероприятий «Поддержка некоммерческих организаций (за исключением государственных (муниципальных) учреждений), в том числе осуществляющих развитие игровых, приоритетных видов спорта»  (всего), в том числе:</t>
  </si>
  <si>
    <t xml:space="preserve"> Комплекс процессных мероприятий «Субсидия социально-ориентированным некоммерческим организациям»  (всего), в том числе:</t>
  </si>
  <si>
    <t xml:space="preserve">В рамках программы заключено Соглашение о предоставлении субсидии местному бюджету из бюджета Ханты-Мансийского автономного округа – Югры от 03.02.2025 № 14-ШД/2025 на софинансирование расходов муниципальных образований по развитию сети спортивных объектов шаговой доступности на сумму 2 299,1 тыс.руб. (ОБ - 2 184,1 тыс.руб., МБ - 115,0 тыс.руб.).  МАУ ДО СШ "Олимп" заключены договора на приобретение металлодетектора на сумму 406,0 тыс.руб., на поставку сборно-разборной трибуны для зрителей с пластиковыми сидениями на сумму 361,5 тыс.руб.  
</t>
  </si>
  <si>
    <r>
      <rPr>
        <sz val="11"/>
        <rFont val="Times New Roman"/>
        <family val="1"/>
        <charset val="204"/>
      </rPr>
      <t>На 01.04.2025:</t>
    </r>
    <r>
      <rPr>
        <sz val="11"/>
        <color rgb="FFFF0000"/>
        <rFont val="Times New Roman"/>
        <family val="1"/>
        <charset val="204"/>
      </rPr>
      <t xml:space="preserve">
</t>
    </r>
    <r>
      <rPr>
        <sz val="11"/>
        <rFont val="Times New Roman"/>
        <family val="1"/>
        <charset val="204"/>
      </rPr>
      <t>1) МБУ ДО СШОР: проведено 3 городских спортивных мероприятий, обеспечено участие спортсменов в 18 выездных спортивных мероприятиях.</t>
    </r>
    <r>
      <rPr>
        <sz val="11"/>
        <color rgb="FFFF0000"/>
        <rFont val="Times New Roman"/>
        <family val="1"/>
        <charset val="204"/>
      </rPr>
      <t xml:space="preserve">
</t>
    </r>
    <r>
      <rPr>
        <sz val="11"/>
        <rFont val="Times New Roman"/>
        <family val="1"/>
        <charset val="204"/>
      </rPr>
      <t>2) МБУ ДО СШ</t>
    </r>
    <r>
      <rPr>
        <sz val="11"/>
        <color rgb="FFFF0000"/>
        <rFont val="Times New Roman"/>
        <family val="1"/>
        <charset val="204"/>
      </rPr>
      <t>:</t>
    </r>
    <r>
      <rPr>
        <sz val="11"/>
        <rFont val="Times New Roman"/>
        <family val="1"/>
        <charset val="204"/>
      </rPr>
      <t xml:space="preserve"> проведено 14 городских спортивных мероприятия, обеспечено участие спортсменов в 29 выездных спортивных мероприятиях.
</t>
    </r>
  </si>
  <si>
    <t>04202L0810</t>
  </si>
  <si>
    <t>0441182970</t>
  </si>
  <si>
    <t>0441100590</t>
  </si>
  <si>
    <t xml:space="preserve">04411S2970 </t>
  </si>
  <si>
    <t>0441200590</t>
  </si>
  <si>
    <t>0441300590</t>
  </si>
  <si>
    <t>0441482130</t>
  </si>
  <si>
    <t>04414S2130</t>
  </si>
  <si>
    <t>0441500590</t>
  </si>
  <si>
    <r>
      <rPr>
        <sz val="11"/>
        <rFont val="Times New Roman"/>
        <family val="1"/>
        <charset val="204"/>
      </rPr>
      <t>В целях обеспечения комплексной безопасности, в том числе антитеррористической безопасности муниципальных объектов спорта заключены договора на охрану зданий и территорий, ТО систем видеонаблюдения, заключены договоры на оказание услуг противопожарной безопасности.</t>
    </r>
    <r>
      <rPr>
        <sz val="11"/>
        <color rgb="FFFF0000"/>
        <rFont val="Times New Roman"/>
        <family val="1"/>
        <charset val="204"/>
      </rPr>
      <t xml:space="preserve">
</t>
    </r>
  </si>
  <si>
    <r>
      <rPr>
        <sz val="11"/>
        <rFont val="Times New Roman"/>
        <family val="1"/>
        <charset val="204"/>
      </rPr>
      <t xml:space="preserve">В рамках программы заключено Соглашение о предоставлении субсидии местному бюджету из бюджета Ханты-Мансийского автономного округа – Югры от 04.02.2025 № 14-СШ/2025 на софинансирование расходов по обеспечению образовательных организаций, осущетсвляющих подготовку спортивного резерва на сумму 7 898,3 тыс.руб. (ОБ - 7 503,4 тыс.руб., МБ - 394,9 тыс.руб.)
На 01.04.2025 заключены договора:  на приобретение споривного инвентаря, наградной продукции, поставка баннера, разработка афиш в электронном виде, оказание медицинских услуг при проведении соревнований. 
На базе МАУ ДО СШ «Олимп», в рамках Всероссийского физкультурно-спортивного комплекса «Готов к труду и обороне» проведено 3 городских и 2 выездных мероприятия. </t>
    </r>
    <r>
      <rPr>
        <sz val="11"/>
        <color rgb="FFFF0000"/>
        <rFont val="Times New Roman"/>
        <family val="1"/>
        <charset val="204"/>
      </rPr>
      <t xml:space="preserve">
</t>
    </r>
  </si>
  <si>
    <r>
      <rPr>
        <sz val="11"/>
        <rFont val="Times New Roman"/>
        <family val="1"/>
        <charset val="204"/>
      </rPr>
      <t>С целью обеспечения деятельности учреждений произведены расходы на содержание имущества, выплату заработной платы. Заключены договора на оказание услуг по содержанию имущества.</t>
    </r>
    <r>
      <rPr>
        <sz val="11"/>
        <color rgb="FFFF0000"/>
        <rFont val="Times New Roman"/>
        <family val="1"/>
        <charset val="204"/>
      </rPr>
      <t xml:space="preserve">
</t>
    </r>
    <r>
      <rPr>
        <sz val="1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</si>
</sst>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#,##0.0"/>
  </numFmts>
  <fonts count="11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0"/>
      <name val="Calibri"/>
      <family val="2"/>
      <scheme val="minor"/>
    </font>
    <font>
      <sz val="11"/>
      <color theme="0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12">
    <xf numFmtId="0" fontId="0" fillId="0" borderId="0" xfId="0"/>
    <xf numFmtId="16" fontId="2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1" fillId="2" borderId="1" xfId="1" applyNumberFormat="1" applyFont="1" applyFill="1" applyBorder="1" applyAlignment="1">
      <alignment horizontal="center" vertical="center" wrapText="1"/>
    </xf>
    <xf numFmtId="10" fontId="2" fillId="2" borderId="1" xfId="1" applyNumberFormat="1" applyFont="1" applyFill="1" applyBorder="1" applyAlignment="1">
      <alignment horizontal="center" vertical="center" wrapText="1"/>
    </xf>
    <xf numFmtId="10" fontId="1" fillId="2" borderId="1" xfId="1" applyNumberFormat="1" applyFont="1" applyFill="1" applyBorder="1" applyAlignment="1">
      <alignment horizontal="center" vertical="center" wrapText="1"/>
    </xf>
    <xf numFmtId="0" fontId="0" fillId="3" borderId="0" xfId="0" applyFill="1"/>
    <xf numFmtId="164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16" fontId="2" fillId="3" borderId="1" xfId="0" applyNumberFormat="1" applyFont="1" applyFill="1" applyBorder="1" applyAlignment="1">
      <alignment horizontal="left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10" fontId="2" fillId="3" borderId="1" xfId="1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4" fontId="5" fillId="3" borderId="1" xfId="0" applyNumberFormat="1" applyFont="1" applyFill="1" applyBorder="1" applyAlignment="1">
      <alignment horizontal="center" vertical="center"/>
    </xf>
    <xf numFmtId="10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/>
    <xf numFmtId="0" fontId="4" fillId="3" borderId="1" xfId="0" applyFont="1" applyFill="1" applyBorder="1"/>
    <xf numFmtId="0" fontId="4" fillId="3" borderId="0" xfId="0" applyFont="1" applyFill="1"/>
    <xf numFmtId="16" fontId="2" fillId="4" borderId="1" xfId="0" applyNumberFormat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10" fontId="2" fillId="4" borderId="1" xfId="1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4" fontId="1" fillId="4" borderId="1" xfId="1" applyNumberFormat="1" applyFont="1" applyFill="1" applyBorder="1" applyAlignment="1">
      <alignment horizontal="center" vertical="center" wrapText="1"/>
    </xf>
    <xf numFmtId="10" fontId="1" fillId="4" borderId="1" xfId="1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 wrapText="1"/>
    </xf>
    <xf numFmtId="0" fontId="4" fillId="3" borderId="0" xfId="0" applyFont="1" applyFill="1" applyAlignment="1">
      <alignment horizontal="center" vertical="center"/>
    </xf>
    <xf numFmtId="0" fontId="0" fillId="3" borderId="0" xfId="0" applyFill="1" applyBorder="1"/>
    <xf numFmtId="0" fontId="2" fillId="5" borderId="1" xfId="0" applyFont="1" applyFill="1" applyBorder="1" applyAlignment="1">
      <alignment horizontal="left" vertical="center" wrapText="1"/>
    </xf>
    <xf numFmtId="16" fontId="2" fillId="5" borderId="1" xfId="0" applyNumberFormat="1" applyFont="1" applyFill="1" applyBorder="1" applyAlignment="1">
      <alignment horizontal="left" vertical="center" wrapText="1"/>
    </xf>
    <xf numFmtId="0" fontId="5" fillId="5" borderId="1" xfId="0" applyFont="1" applyFill="1" applyBorder="1"/>
    <xf numFmtId="10" fontId="4" fillId="3" borderId="0" xfId="0" applyNumberFormat="1" applyFont="1" applyFill="1"/>
    <xf numFmtId="4" fontId="4" fillId="3" borderId="0" xfId="0" applyNumberFormat="1" applyFont="1" applyFill="1"/>
    <xf numFmtId="0" fontId="5" fillId="3" borderId="1" xfId="0" applyFont="1" applyFill="1" applyBorder="1" applyAlignment="1">
      <alignment horizontal="left" vertical="center"/>
    </xf>
    <xf numFmtId="10" fontId="0" fillId="3" borderId="0" xfId="0" applyNumberFormat="1" applyFill="1" applyBorder="1"/>
    <xf numFmtId="16" fontId="6" fillId="3" borderId="1" xfId="0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165" fontId="1" fillId="2" borderId="1" xfId="1" applyNumberFormat="1" applyFont="1" applyFill="1" applyBorder="1" applyAlignment="1">
      <alignment horizontal="center" vertical="center" wrapText="1"/>
    </xf>
    <xf numFmtId="165" fontId="2" fillId="3" borderId="1" xfId="1" applyNumberFormat="1" applyFont="1" applyFill="1" applyBorder="1" applyAlignment="1">
      <alignment horizontal="center" vertical="center" wrapText="1"/>
    </xf>
    <xf numFmtId="165" fontId="2" fillId="5" borderId="1" xfId="1" applyNumberFormat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/>
    </xf>
    <xf numFmtId="165" fontId="5" fillId="5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43" fontId="5" fillId="3" borderId="1" xfId="1" applyFont="1" applyFill="1" applyBorder="1" applyAlignment="1">
      <alignment horizontal="center" vertical="center"/>
    </xf>
    <xf numFmtId="43" fontId="5" fillId="5" borderId="1" xfId="1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>
      <alignment vertical="top"/>
    </xf>
    <xf numFmtId="2" fontId="7" fillId="3" borderId="0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" fontId="2" fillId="5" borderId="1" xfId="1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/>
    </xf>
    <xf numFmtId="4" fontId="8" fillId="3" borderId="0" xfId="0" applyNumberFormat="1" applyFont="1" applyFill="1"/>
    <xf numFmtId="0" fontId="7" fillId="3" borderId="1" xfId="0" applyFont="1" applyFill="1" applyBorder="1" applyAlignment="1">
      <alignment vertical="top"/>
    </xf>
    <xf numFmtId="49" fontId="10" fillId="3" borderId="0" xfId="0" applyNumberFormat="1" applyFont="1" applyFill="1" applyBorder="1" applyAlignment="1">
      <alignment horizontal="left"/>
    </xf>
    <xf numFmtId="49" fontId="10" fillId="4" borderId="0" xfId="0" applyNumberFormat="1" applyFont="1" applyFill="1" applyBorder="1"/>
    <xf numFmtId="49" fontId="10" fillId="3" borderId="0" xfId="0" applyNumberFormat="1" applyFont="1" applyFill="1" applyBorder="1"/>
    <xf numFmtId="49" fontId="10" fillId="3" borderId="0" xfId="0" applyNumberFormat="1" applyFont="1" applyFill="1" applyBorder="1" applyAlignment="1">
      <alignment wrapText="1"/>
    </xf>
    <xf numFmtId="0" fontId="4" fillId="3" borderId="0" xfId="0" applyFont="1" applyFill="1" applyAlignment="1">
      <alignment horizontal="left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top" wrapText="1"/>
    </xf>
    <xf numFmtId="2" fontId="8" fillId="2" borderId="1" xfId="0" applyNumberFormat="1" applyFont="1" applyFill="1" applyBorder="1" applyAlignment="1">
      <alignment horizontal="left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top" wrapText="1"/>
    </xf>
    <xf numFmtId="16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/>
    </xf>
    <xf numFmtId="2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5" xfId="0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0" fontId="7" fillId="3" borderId="1" xfId="0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left" wrapText="1"/>
    </xf>
    <xf numFmtId="0" fontId="4" fillId="3" borderId="4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  <xf numFmtId="0" fontId="4" fillId="3" borderId="0" xfId="0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left" vertical="center" wrapText="1"/>
    </xf>
    <xf numFmtId="4" fontId="8" fillId="4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7"/>
  <sheetViews>
    <sheetView tabSelected="1" view="pageBreakPreview" topLeftCell="A13" zoomScale="110" zoomScaleNormal="85" zoomScaleSheetLayoutView="110" workbookViewId="0">
      <selection activeCell="H18" sqref="H18:H19"/>
    </sheetView>
  </sheetViews>
  <sheetFormatPr defaultRowHeight="15" x14ac:dyDescent="0.25"/>
  <cols>
    <col min="1" max="1" width="4.85546875" style="26" bestFit="1" customWidth="1"/>
    <col min="2" max="2" width="46.85546875" style="17" customWidth="1"/>
    <col min="3" max="3" width="19.140625" style="17" customWidth="1"/>
    <col min="4" max="4" width="17.42578125" style="53" customWidth="1"/>
    <col min="5" max="5" width="14.7109375" style="17" customWidth="1"/>
    <col min="6" max="6" width="14.28515625" style="17" customWidth="1"/>
    <col min="7" max="7" width="12.85546875" style="17" customWidth="1"/>
    <col min="8" max="8" width="59.42578125" style="47" customWidth="1"/>
    <col min="9" max="9" width="52.7109375" style="17" hidden="1" customWidth="1"/>
    <col min="10" max="10" width="29.85546875" style="57" customWidth="1"/>
    <col min="11" max="13" width="9.140625" style="27" customWidth="1"/>
    <col min="14" max="36" width="9.140625" style="27"/>
    <col min="37" max="16384" width="9.140625" style="7"/>
  </cols>
  <sheetData>
    <row r="1" spans="1:12" ht="15" customHeight="1" x14ac:dyDescent="0.25">
      <c r="A1" s="68" t="s">
        <v>14</v>
      </c>
      <c r="B1" s="68"/>
      <c r="C1" s="68" t="s">
        <v>68</v>
      </c>
      <c r="D1" s="68"/>
      <c r="E1" s="68"/>
      <c r="F1" s="68"/>
      <c r="G1" s="68"/>
      <c r="H1" s="69" t="s">
        <v>59</v>
      </c>
      <c r="I1" s="71" t="s">
        <v>11</v>
      </c>
    </row>
    <row r="2" spans="1:12" ht="42.75" x14ac:dyDescent="0.25">
      <c r="A2" s="68"/>
      <c r="B2" s="68"/>
      <c r="C2" s="35" t="s">
        <v>0</v>
      </c>
      <c r="D2" s="49" t="s">
        <v>64</v>
      </c>
      <c r="E2" s="8" t="s">
        <v>69</v>
      </c>
      <c r="F2" s="8" t="s">
        <v>2</v>
      </c>
      <c r="G2" s="8" t="s">
        <v>3</v>
      </c>
      <c r="H2" s="70"/>
      <c r="I2" s="71"/>
    </row>
    <row r="3" spans="1:12" x14ac:dyDescent="0.25">
      <c r="A3" s="60"/>
      <c r="B3" s="61" t="s">
        <v>15</v>
      </c>
      <c r="C3" s="1" t="s">
        <v>4</v>
      </c>
      <c r="D3" s="3">
        <f>D8</f>
        <v>58.6</v>
      </c>
      <c r="E3" s="3">
        <f>E8</f>
        <v>58.6</v>
      </c>
      <c r="F3" s="3">
        <f>F8</f>
        <v>0</v>
      </c>
      <c r="G3" s="36">
        <f>F3/E3*100</f>
        <v>0</v>
      </c>
      <c r="H3" s="62"/>
      <c r="I3" s="63"/>
    </row>
    <row r="4" spans="1:12" x14ac:dyDescent="0.25">
      <c r="A4" s="60"/>
      <c r="B4" s="61"/>
      <c r="C4" s="1" t="s">
        <v>5</v>
      </c>
      <c r="D4" s="3">
        <f>D9+D12+D20</f>
        <v>9762</v>
      </c>
      <c r="E4" s="3">
        <f>E9+E12+E20</f>
        <v>9962</v>
      </c>
      <c r="F4" s="3">
        <f>F9+F12+F20</f>
        <v>1869.6</v>
      </c>
      <c r="G4" s="36">
        <f>F4/E4*100</f>
        <v>18.767315800040151</v>
      </c>
      <c r="H4" s="62"/>
      <c r="I4" s="63"/>
    </row>
    <row r="5" spans="1:12" x14ac:dyDescent="0.25">
      <c r="A5" s="60"/>
      <c r="B5" s="61"/>
      <c r="C5" s="1" t="s">
        <v>6</v>
      </c>
      <c r="D5" s="3">
        <f>D10+D13+D15+D18+D21+D23</f>
        <v>267410.3</v>
      </c>
      <c r="E5" s="3">
        <f>E10+E13+E15+E18+E21+E23</f>
        <v>273148</v>
      </c>
      <c r="F5" s="3">
        <f>F10+F13+F15+F18+F21+F23</f>
        <v>79882.999999999985</v>
      </c>
      <c r="G5" s="36">
        <f>F5/E5*100</f>
        <v>29.245317556782396</v>
      </c>
      <c r="H5" s="62"/>
      <c r="I5" s="63"/>
    </row>
    <row r="6" spans="1:12" x14ac:dyDescent="0.25">
      <c r="A6" s="60"/>
      <c r="B6" s="61"/>
      <c r="C6" s="1" t="s">
        <v>7</v>
      </c>
      <c r="D6" s="3">
        <f>D16</f>
        <v>10663.7</v>
      </c>
      <c r="E6" s="3" t="str">
        <f>E16</f>
        <v>-</v>
      </c>
      <c r="F6" s="3">
        <f>F16</f>
        <v>5239.8999999999996</v>
      </c>
      <c r="G6" s="36">
        <f>F6/D6*100</f>
        <v>49.137728930858884</v>
      </c>
      <c r="H6" s="62"/>
      <c r="I6" s="63"/>
      <c r="J6" s="72"/>
      <c r="K6" s="73"/>
      <c r="L6" s="73"/>
    </row>
    <row r="7" spans="1:12" x14ac:dyDescent="0.25">
      <c r="A7" s="60"/>
      <c r="B7" s="61"/>
      <c r="C7" s="2" t="s">
        <v>8</v>
      </c>
      <c r="D7" s="4">
        <f>SUM(D3:D6)</f>
        <v>287894.59999999998</v>
      </c>
      <c r="E7" s="37">
        <f>SUM(E3:E6)</f>
        <v>283168.59999999998</v>
      </c>
      <c r="F7" s="37">
        <f>SUM(F3:F5)</f>
        <v>81752.599999999991</v>
      </c>
      <c r="G7" s="36">
        <f>F7/E7*100</f>
        <v>28.87064455592887</v>
      </c>
      <c r="H7" s="62"/>
      <c r="I7" s="63"/>
      <c r="L7" s="34"/>
    </row>
    <row r="8" spans="1:12" ht="23.25" customHeight="1" x14ac:dyDescent="0.25">
      <c r="A8" s="75" t="s">
        <v>66</v>
      </c>
      <c r="B8" s="78" t="s">
        <v>63</v>
      </c>
      <c r="C8" s="9" t="s">
        <v>4</v>
      </c>
      <c r="D8" s="50">
        <v>58.6</v>
      </c>
      <c r="E8" s="40">
        <v>58.6</v>
      </c>
      <c r="F8" s="40">
        <v>0</v>
      </c>
      <c r="G8" s="40">
        <f>F8/E8*100</f>
        <v>0</v>
      </c>
      <c r="H8" s="81" t="s">
        <v>65</v>
      </c>
      <c r="I8" s="46"/>
      <c r="J8" s="56" t="s">
        <v>76</v>
      </c>
    </row>
    <row r="9" spans="1:12" ht="23.25" customHeight="1" x14ac:dyDescent="0.25">
      <c r="A9" s="76"/>
      <c r="B9" s="79"/>
      <c r="C9" s="9" t="s">
        <v>5</v>
      </c>
      <c r="D9" s="50">
        <v>74.5</v>
      </c>
      <c r="E9" s="40">
        <v>74.5</v>
      </c>
      <c r="F9" s="40">
        <v>0</v>
      </c>
      <c r="G9" s="40">
        <f>F9/E9*100</f>
        <v>0</v>
      </c>
      <c r="H9" s="82"/>
      <c r="I9" s="46"/>
    </row>
    <row r="10" spans="1:12" ht="23.25" customHeight="1" x14ac:dyDescent="0.25">
      <c r="A10" s="76"/>
      <c r="B10" s="79"/>
      <c r="C10" s="9" t="s">
        <v>6</v>
      </c>
      <c r="D10" s="10">
        <v>7</v>
      </c>
      <c r="E10" s="38">
        <v>7</v>
      </c>
      <c r="F10" s="38">
        <v>0</v>
      </c>
      <c r="G10" s="38">
        <f>F10/E10*100</f>
        <v>0</v>
      </c>
      <c r="H10" s="82"/>
      <c r="I10" s="64" t="s">
        <v>58</v>
      </c>
    </row>
    <row r="11" spans="1:12" ht="19.5" customHeight="1" x14ac:dyDescent="0.25">
      <c r="A11" s="77"/>
      <c r="B11" s="80"/>
      <c r="C11" s="28" t="s">
        <v>8</v>
      </c>
      <c r="D11" s="51">
        <f>D10+D8+D9</f>
        <v>140.1</v>
      </c>
      <c r="E11" s="39">
        <f>E10+E8+E9</f>
        <v>140.1</v>
      </c>
      <c r="F11" s="39">
        <f>F10+F8+F9</f>
        <v>0</v>
      </c>
      <c r="G11" s="39">
        <f t="shared" ref="G11:G24" si="0">F11/E11*100</f>
        <v>0</v>
      </c>
      <c r="H11" s="83"/>
      <c r="I11" s="64"/>
    </row>
    <row r="12" spans="1:12" ht="98.25" customHeight="1" x14ac:dyDescent="0.25">
      <c r="A12" s="84">
        <v>2</v>
      </c>
      <c r="B12" s="87" t="s">
        <v>67</v>
      </c>
      <c r="C12" s="12" t="s">
        <v>5</v>
      </c>
      <c r="D12" s="10">
        <v>7503.4</v>
      </c>
      <c r="E12" s="38">
        <v>7503.4</v>
      </c>
      <c r="F12" s="38">
        <v>1140.5</v>
      </c>
      <c r="G12" s="40">
        <f t="shared" si="0"/>
        <v>15.199776101500653</v>
      </c>
      <c r="H12" s="90" t="s">
        <v>86</v>
      </c>
      <c r="I12" s="64"/>
      <c r="J12" s="55" t="s">
        <v>77</v>
      </c>
    </row>
    <row r="13" spans="1:12" ht="98.25" customHeight="1" x14ac:dyDescent="0.25">
      <c r="A13" s="85"/>
      <c r="B13" s="88"/>
      <c r="C13" s="9" t="s">
        <v>6</v>
      </c>
      <c r="D13" s="50">
        <v>4571.3</v>
      </c>
      <c r="E13" s="40">
        <v>4571.3</v>
      </c>
      <c r="F13" s="40">
        <v>2144.4</v>
      </c>
      <c r="G13" s="40">
        <f t="shared" si="0"/>
        <v>46.91006934570035</v>
      </c>
      <c r="H13" s="82"/>
      <c r="I13" s="64"/>
      <c r="J13" s="55" t="s">
        <v>79</v>
      </c>
    </row>
    <row r="14" spans="1:12" ht="13.5" customHeight="1" x14ac:dyDescent="0.25">
      <c r="A14" s="86"/>
      <c r="B14" s="89"/>
      <c r="C14" s="29" t="s">
        <v>8</v>
      </c>
      <c r="D14" s="52">
        <f>D12+D13</f>
        <v>12074.7</v>
      </c>
      <c r="E14" s="45">
        <f>E12+E13</f>
        <v>12074.7</v>
      </c>
      <c r="F14" s="45">
        <f>F12+F13</f>
        <v>3284.9</v>
      </c>
      <c r="G14" s="41">
        <f t="shared" si="0"/>
        <v>27.204816682816137</v>
      </c>
      <c r="H14" s="83"/>
      <c r="I14" s="64"/>
      <c r="J14" s="55" t="s">
        <v>78</v>
      </c>
    </row>
    <row r="15" spans="1:12" ht="36" customHeight="1" x14ac:dyDescent="0.25">
      <c r="A15" s="65">
        <v>3</v>
      </c>
      <c r="B15" s="66" t="s">
        <v>70</v>
      </c>
      <c r="C15" s="9" t="s">
        <v>6</v>
      </c>
      <c r="D15" s="50">
        <v>229912.3</v>
      </c>
      <c r="E15" s="40">
        <v>237901.6</v>
      </c>
      <c r="F15" s="40">
        <v>69284.5</v>
      </c>
      <c r="G15" s="40">
        <f t="shared" si="0"/>
        <v>29.123175296004732</v>
      </c>
      <c r="H15" s="67" t="s">
        <v>87</v>
      </c>
      <c r="I15" s="64"/>
    </row>
    <row r="16" spans="1:12" ht="36" customHeight="1" x14ac:dyDescent="0.25">
      <c r="A16" s="65"/>
      <c r="B16" s="66"/>
      <c r="C16" s="9" t="s">
        <v>7</v>
      </c>
      <c r="D16" s="50">
        <v>10663.7</v>
      </c>
      <c r="E16" s="42" t="s">
        <v>42</v>
      </c>
      <c r="F16" s="42">
        <v>5239.8999999999996</v>
      </c>
      <c r="G16" s="40">
        <f>F16/D16*100</f>
        <v>49.137728930858884</v>
      </c>
      <c r="H16" s="67"/>
      <c r="I16" s="64"/>
      <c r="J16" s="55" t="s">
        <v>80</v>
      </c>
    </row>
    <row r="17" spans="1:10" ht="19.5" customHeight="1" x14ac:dyDescent="0.25">
      <c r="A17" s="65"/>
      <c r="B17" s="66"/>
      <c r="C17" s="29" t="s">
        <v>8</v>
      </c>
      <c r="D17" s="52">
        <f>SUM(D15:D16)</f>
        <v>240576</v>
      </c>
      <c r="E17" s="45">
        <f>SUM(E15:E16)</f>
        <v>237901.6</v>
      </c>
      <c r="F17" s="45">
        <f>SUM(F15)</f>
        <v>69284.5</v>
      </c>
      <c r="G17" s="41">
        <f t="shared" si="0"/>
        <v>29.123175296004732</v>
      </c>
      <c r="H17" s="67"/>
      <c r="I17" s="64"/>
    </row>
    <row r="18" spans="1:10" ht="76.5" customHeight="1" x14ac:dyDescent="0.25">
      <c r="A18" s="65">
        <v>4</v>
      </c>
      <c r="B18" s="66" t="s">
        <v>22</v>
      </c>
      <c r="C18" s="33" t="s">
        <v>6</v>
      </c>
      <c r="D18" s="50">
        <v>19241.099999999999</v>
      </c>
      <c r="E18" s="40">
        <v>16989.5</v>
      </c>
      <c r="F18" s="40">
        <v>3538.9</v>
      </c>
      <c r="G18" s="40">
        <f t="shared" si="0"/>
        <v>20.829924365049003</v>
      </c>
      <c r="H18" s="67" t="s">
        <v>85</v>
      </c>
      <c r="I18" s="64"/>
      <c r="J18" s="57" t="s">
        <v>81</v>
      </c>
    </row>
    <row r="19" spans="1:10" ht="15" customHeight="1" x14ac:dyDescent="0.25">
      <c r="A19" s="65"/>
      <c r="B19" s="66"/>
      <c r="C19" s="30" t="s">
        <v>8</v>
      </c>
      <c r="D19" s="52">
        <f>SUM(D18)</f>
        <v>19241.099999999999</v>
      </c>
      <c r="E19" s="41">
        <f>SUM(E18)</f>
        <v>16989.5</v>
      </c>
      <c r="F19" s="41">
        <f>SUM(F18)</f>
        <v>3538.9</v>
      </c>
      <c r="G19" s="41">
        <f t="shared" si="0"/>
        <v>20.829924365049003</v>
      </c>
      <c r="H19" s="67"/>
      <c r="I19" s="64"/>
    </row>
    <row r="20" spans="1:10" ht="75.75" customHeight="1" x14ac:dyDescent="0.25">
      <c r="A20" s="65">
        <v>5</v>
      </c>
      <c r="B20" s="66" t="s">
        <v>25</v>
      </c>
      <c r="C20" s="9" t="s">
        <v>5</v>
      </c>
      <c r="D20" s="50">
        <v>2184.1</v>
      </c>
      <c r="E20" s="40">
        <v>2384.1</v>
      </c>
      <c r="F20" s="40">
        <v>729.1</v>
      </c>
      <c r="G20" s="40">
        <f t="shared" si="0"/>
        <v>30.581770898871696</v>
      </c>
      <c r="H20" s="74" t="s">
        <v>74</v>
      </c>
      <c r="I20" s="64"/>
      <c r="J20" s="58" t="s">
        <v>82</v>
      </c>
    </row>
    <row r="21" spans="1:10" ht="56.25" customHeight="1" x14ac:dyDescent="0.25">
      <c r="A21" s="65"/>
      <c r="B21" s="66"/>
      <c r="C21" s="9" t="s">
        <v>6</v>
      </c>
      <c r="D21" s="50">
        <v>115</v>
      </c>
      <c r="E21" s="40">
        <v>115</v>
      </c>
      <c r="F21" s="40">
        <v>38.4</v>
      </c>
      <c r="G21" s="40">
        <f t="shared" si="0"/>
        <v>33.391304347826086</v>
      </c>
      <c r="H21" s="67"/>
      <c r="I21" s="64"/>
      <c r="J21" s="58" t="s">
        <v>83</v>
      </c>
    </row>
    <row r="22" spans="1:10" ht="20.25" customHeight="1" x14ac:dyDescent="0.25">
      <c r="A22" s="65"/>
      <c r="B22" s="66"/>
      <c r="C22" s="29" t="s">
        <v>8</v>
      </c>
      <c r="D22" s="52">
        <f>SUM(D20:D21)</f>
        <v>2299.1</v>
      </c>
      <c r="E22" s="41">
        <f>SUM(E20:E21)</f>
        <v>2499.1</v>
      </c>
      <c r="F22" s="41">
        <f>SUM(F20:F21)</f>
        <v>767.5</v>
      </c>
      <c r="G22" s="41">
        <f t="shared" si="0"/>
        <v>30.711055980152857</v>
      </c>
      <c r="H22" s="67"/>
      <c r="I22" s="64"/>
      <c r="J22" s="58"/>
    </row>
    <row r="23" spans="1:10" ht="90" customHeight="1" x14ac:dyDescent="0.25">
      <c r="A23" s="65">
        <v>6</v>
      </c>
      <c r="B23" s="66" t="s">
        <v>71</v>
      </c>
      <c r="C23" s="9" t="s">
        <v>6</v>
      </c>
      <c r="D23" s="50">
        <v>13563.6</v>
      </c>
      <c r="E23" s="40">
        <v>13563.6</v>
      </c>
      <c r="F23" s="40">
        <v>4876.8</v>
      </c>
      <c r="G23" s="40">
        <f t="shared" si="0"/>
        <v>35.955056179775283</v>
      </c>
      <c r="H23" s="67" t="s">
        <v>75</v>
      </c>
      <c r="I23" s="64"/>
      <c r="J23" s="57" t="s">
        <v>84</v>
      </c>
    </row>
    <row r="24" spans="1:10" ht="18" customHeight="1" x14ac:dyDescent="0.25">
      <c r="A24" s="65"/>
      <c r="B24" s="66"/>
      <c r="C24" s="29" t="s">
        <v>8</v>
      </c>
      <c r="D24" s="52">
        <f>SUM(D23)</f>
        <v>13563.6</v>
      </c>
      <c r="E24" s="41">
        <f>SUM(E23)</f>
        <v>13563.6</v>
      </c>
      <c r="F24" s="41">
        <f>SUM(F23)</f>
        <v>4876.8</v>
      </c>
      <c r="G24" s="41">
        <f t="shared" si="0"/>
        <v>35.955056179775283</v>
      </c>
      <c r="H24" s="67"/>
      <c r="I24" s="64"/>
    </row>
    <row r="25" spans="1:10" ht="41.25" customHeight="1" x14ac:dyDescent="0.25">
      <c r="A25" s="65">
        <v>7</v>
      </c>
      <c r="B25" s="66" t="s">
        <v>72</v>
      </c>
      <c r="C25" s="9" t="s">
        <v>6</v>
      </c>
      <c r="D25" s="50" t="s">
        <v>42</v>
      </c>
      <c r="E25" s="40" t="s">
        <v>42</v>
      </c>
      <c r="F25" s="40" t="s">
        <v>42</v>
      </c>
      <c r="G25" s="43">
        <v>0</v>
      </c>
      <c r="H25" s="54" t="s">
        <v>42</v>
      </c>
      <c r="I25" s="64"/>
    </row>
    <row r="26" spans="1:10" ht="41.25" customHeight="1" x14ac:dyDescent="0.25">
      <c r="A26" s="65"/>
      <c r="B26" s="66"/>
      <c r="C26" s="29" t="s">
        <v>8</v>
      </c>
      <c r="D26" s="52" t="s">
        <v>42</v>
      </c>
      <c r="E26" s="41" t="s">
        <v>42</v>
      </c>
      <c r="F26" s="41" t="s">
        <v>42</v>
      </c>
      <c r="G26" s="44">
        <v>0</v>
      </c>
      <c r="H26" s="54" t="s">
        <v>42</v>
      </c>
      <c r="I26" s="64"/>
    </row>
    <row r="27" spans="1:10" ht="25.5" customHeight="1" x14ac:dyDescent="0.25">
      <c r="A27" s="65">
        <v>8</v>
      </c>
      <c r="B27" s="66" t="s">
        <v>73</v>
      </c>
      <c r="C27" s="9" t="s">
        <v>6</v>
      </c>
      <c r="D27" s="50" t="s">
        <v>42</v>
      </c>
      <c r="E27" s="40" t="s">
        <v>42</v>
      </c>
      <c r="F27" s="40" t="s">
        <v>42</v>
      </c>
      <c r="G27" s="43">
        <v>0</v>
      </c>
      <c r="H27" s="54" t="s">
        <v>42</v>
      </c>
      <c r="I27" s="48"/>
    </row>
    <row r="28" spans="1:10" ht="25.5" customHeight="1" x14ac:dyDescent="0.25">
      <c r="A28" s="65"/>
      <c r="B28" s="66"/>
      <c r="C28" s="29" t="s">
        <v>8</v>
      </c>
      <c r="D28" s="52" t="s">
        <v>42</v>
      </c>
      <c r="E28" s="41" t="s">
        <v>42</v>
      </c>
      <c r="F28" s="41" t="s">
        <v>42</v>
      </c>
      <c r="G28" s="44">
        <v>0</v>
      </c>
      <c r="H28" s="54" t="s">
        <v>42</v>
      </c>
      <c r="I28" s="48"/>
    </row>
    <row r="30" spans="1:10" ht="15" customHeight="1" x14ac:dyDescent="0.25">
      <c r="B30" s="59" t="s">
        <v>62</v>
      </c>
    </row>
    <row r="31" spans="1:10" x14ac:dyDescent="0.25">
      <c r="B31" s="59"/>
      <c r="E31" s="32"/>
      <c r="F31" s="32"/>
      <c r="G31" s="31"/>
    </row>
    <row r="32" spans="1:10" x14ac:dyDescent="0.25">
      <c r="B32" s="59"/>
      <c r="E32" s="32"/>
      <c r="F32" s="32"/>
      <c r="G32" s="31"/>
    </row>
    <row r="33" spans="2:7" x14ac:dyDescent="0.25">
      <c r="B33" s="17" t="s">
        <v>60</v>
      </c>
      <c r="E33" s="32"/>
      <c r="F33" s="32"/>
      <c r="G33" s="31"/>
    </row>
    <row r="34" spans="2:7" x14ac:dyDescent="0.25">
      <c r="B34" s="17" t="s">
        <v>61</v>
      </c>
      <c r="G34" s="31"/>
    </row>
    <row r="35" spans="2:7" x14ac:dyDescent="0.25">
      <c r="E35" s="32"/>
      <c r="F35" s="32"/>
      <c r="G35" s="31"/>
    </row>
    <row r="36" spans="2:7" x14ac:dyDescent="0.25">
      <c r="G36" s="31"/>
    </row>
    <row r="37" spans="2:7" x14ac:dyDescent="0.25">
      <c r="E37" s="32"/>
      <c r="F37" s="32"/>
      <c r="G37" s="31"/>
    </row>
  </sheetData>
  <mergeCells count="33">
    <mergeCell ref="A8:A11"/>
    <mergeCell ref="B8:B11"/>
    <mergeCell ref="H8:H11"/>
    <mergeCell ref="A12:A14"/>
    <mergeCell ref="B12:B14"/>
    <mergeCell ref="H12:H14"/>
    <mergeCell ref="H20:H22"/>
    <mergeCell ref="B15:B17"/>
    <mergeCell ref="H15:H17"/>
    <mergeCell ref="A18:A19"/>
    <mergeCell ref="B18:B19"/>
    <mergeCell ref="H18:H19"/>
    <mergeCell ref="A1:B2"/>
    <mergeCell ref="H1:H2"/>
    <mergeCell ref="I1:I2"/>
    <mergeCell ref="C1:G1"/>
    <mergeCell ref="J6:L6"/>
    <mergeCell ref="B30:B32"/>
    <mergeCell ref="A3:A7"/>
    <mergeCell ref="B3:B7"/>
    <mergeCell ref="H3:H7"/>
    <mergeCell ref="I3:I7"/>
    <mergeCell ref="I10:I26"/>
    <mergeCell ref="A15:A17"/>
    <mergeCell ref="A27:A28"/>
    <mergeCell ref="B27:B28"/>
    <mergeCell ref="A25:A26"/>
    <mergeCell ref="B25:B26"/>
    <mergeCell ref="A23:A24"/>
    <mergeCell ref="B23:B24"/>
    <mergeCell ref="H23:H24"/>
    <mergeCell ref="A20:A22"/>
    <mergeCell ref="B20:B22"/>
  </mergeCells>
  <pageMargins left="0.70866141732283472" right="0.70866141732283472" top="0.74803149606299213" bottom="0.74803149606299213" header="0.31496062992125984" footer="0.31496062992125984"/>
  <pageSetup paperSize="9" scale="6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7"/>
  <sheetViews>
    <sheetView zoomScaleNormal="100" workbookViewId="0">
      <selection activeCell="E65" sqref="E65"/>
    </sheetView>
  </sheetViews>
  <sheetFormatPr defaultRowHeight="15" x14ac:dyDescent="0.25"/>
  <cols>
    <col min="1" max="1" width="4.85546875" style="26" bestFit="1" customWidth="1"/>
    <col min="2" max="2" width="46.85546875" style="17" customWidth="1"/>
    <col min="3" max="3" width="19.140625" style="17" customWidth="1"/>
    <col min="4" max="4" width="14.7109375" style="17" customWidth="1"/>
    <col min="5" max="5" width="14.28515625" style="17" customWidth="1"/>
    <col min="6" max="6" width="12.85546875" style="17" customWidth="1"/>
    <col min="7" max="7" width="55.85546875" style="17" customWidth="1"/>
    <col min="8" max="8" width="52.7109375" style="17" customWidth="1"/>
    <col min="9" max="9" width="82.28515625" style="27" customWidth="1"/>
    <col min="10" max="10" width="29.85546875" style="27" customWidth="1"/>
    <col min="11" max="36" width="9.140625" style="27"/>
    <col min="37" max="16384" width="9.140625" style="7"/>
  </cols>
  <sheetData>
    <row r="1" spans="1:8" ht="15" customHeight="1" x14ac:dyDescent="0.25">
      <c r="A1" s="68" t="s">
        <v>14</v>
      </c>
      <c r="B1" s="68"/>
      <c r="C1" s="68" t="s">
        <v>0</v>
      </c>
      <c r="D1" s="109" t="s">
        <v>13</v>
      </c>
      <c r="E1" s="109"/>
      <c r="F1" s="109"/>
      <c r="G1" s="109" t="s">
        <v>1</v>
      </c>
      <c r="H1" s="71" t="s">
        <v>11</v>
      </c>
    </row>
    <row r="2" spans="1:8" ht="42.75" x14ac:dyDescent="0.25">
      <c r="A2" s="68"/>
      <c r="B2" s="68"/>
      <c r="C2" s="68"/>
      <c r="D2" s="8" t="s">
        <v>9</v>
      </c>
      <c r="E2" s="8" t="s">
        <v>2</v>
      </c>
      <c r="F2" s="8" t="s">
        <v>3</v>
      </c>
      <c r="G2" s="111"/>
      <c r="H2" s="71"/>
    </row>
    <row r="3" spans="1:8" ht="26.25" customHeight="1" x14ac:dyDescent="0.25">
      <c r="A3" s="60"/>
      <c r="B3" s="60" t="s">
        <v>15</v>
      </c>
      <c r="C3" s="1" t="s">
        <v>4</v>
      </c>
      <c r="D3" s="3">
        <f>D7+D22</f>
        <v>138284.76999999999</v>
      </c>
      <c r="E3" s="3">
        <f>E7+E22</f>
        <v>138284.76999999999</v>
      </c>
      <c r="F3" s="5">
        <f t="shared" ref="F3:F25" si="0">E3/D3</f>
        <v>1</v>
      </c>
      <c r="G3" s="110" t="s">
        <v>57</v>
      </c>
      <c r="H3" s="63"/>
    </row>
    <row r="4" spans="1:8" ht="26.25" customHeight="1" x14ac:dyDescent="0.25">
      <c r="A4" s="60"/>
      <c r="B4" s="60"/>
      <c r="C4" s="1" t="s">
        <v>5</v>
      </c>
      <c r="D4" s="3">
        <f>D8+D23</f>
        <v>8062015.2300000004</v>
      </c>
      <c r="E4" s="3">
        <f>E8+E23</f>
        <v>5432525.5300000003</v>
      </c>
      <c r="F4" s="5">
        <f t="shared" si="0"/>
        <v>0.6738421319008101</v>
      </c>
      <c r="G4" s="110"/>
      <c r="H4" s="63"/>
    </row>
    <row r="5" spans="1:8" ht="26.25" customHeight="1" x14ac:dyDescent="0.25">
      <c r="A5" s="60"/>
      <c r="B5" s="60"/>
      <c r="C5" s="1" t="s">
        <v>6</v>
      </c>
      <c r="D5" s="3">
        <f>D24+D9</f>
        <v>456385442.22000003</v>
      </c>
      <c r="E5" s="3">
        <f>E24+E9</f>
        <v>216497042.42999998</v>
      </c>
      <c r="F5" s="5">
        <f t="shared" si="0"/>
        <v>0.47437324332014486</v>
      </c>
      <c r="G5" s="110"/>
      <c r="H5" s="63"/>
    </row>
    <row r="6" spans="1:8" ht="26.25" customHeight="1" x14ac:dyDescent="0.25">
      <c r="A6" s="60"/>
      <c r="B6" s="60"/>
      <c r="C6" s="2" t="s">
        <v>8</v>
      </c>
      <c r="D6" s="4">
        <f>SUM(D3:D5)</f>
        <v>464585742.22000003</v>
      </c>
      <c r="E6" s="4">
        <f>SUM(E3:E5)</f>
        <v>222067852.72999999</v>
      </c>
      <c r="F6" s="6">
        <f t="shared" si="0"/>
        <v>0.47799110594496447</v>
      </c>
      <c r="G6" s="110"/>
      <c r="H6" s="63"/>
    </row>
    <row r="7" spans="1:8" ht="13.5" customHeight="1" x14ac:dyDescent="0.25">
      <c r="A7" s="106" t="s">
        <v>10</v>
      </c>
      <c r="B7" s="107" t="s">
        <v>17</v>
      </c>
      <c r="C7" s="18" t="s">
        <v>4</v>
      </c>
      <c r="D7" s="19"/>
      <c r="E7" s="19"/>
      <c r="F7" s="20"/>
      <c r="G7" s="97"/>
      <c r="H7" s="108"/>
    </row>
    <row r="8" spans="1:8" ht="13.5" customHeight="1" x14ac:dyDescent="0.25">
      <c r="A8" s="106"/>
      <c r="B8" s="107"/>
      <c r="C8" s="18" t="s">
        <v>5</v>
      </c>
      <c r="D8" s="19">
        <f>D19</f>
        <v>1028800</v>
      </c>
      <c r="E8" s="19">
        <f>E19</f>
        <v>763095.92</v>
      </c>
      <c r="F8" s="20">
        <f t="shared" si="0"/>
        <v>0.74173398133748059</v>
      </c>
      <c r="G8" s="97"/>
      <c r="H8" s="108"/>
    </row>
    <row r="9" spans="1:8" ht="13.5" customHeight="1" x14ac:dyDescent="0.25">
      <c r="A9" s="106"/>
      <c r="B9" s="107"/>
      <c r="C9" s="18" t="s">
        <v>6</v>
      </c>
      <c r="D9" s="19">
        <f>D11+D13+D15+D17+D20</f>
        <v>67676136.530000001</v>
      </c>
      <c r="E9" s="19">
        <f>E11+E13+E15+E17+E20</f>
        <v>44895348.150000006</v>
      </c>
      <c r="F9" s="20">
        <f t="shared" si="0"/>
        <v>0.66338521156712971</v>
      </c>
      <c r="G9" s="97"/>
      <c r="H9" s="108"/>
    </row>
    <row r="10" spans="1:8" ht="13.5" customHeight="1" x14ac:dyDescent="0.25">
      <c r="A10" s="106"/>
      <c r="B10" s="107"/>
      <c r="C10" s="21" t="s">
        <v>8</v>
      </c>
      <c r="D10" s="22">
        <f>SUM(D7:D9)</f>
        <v>68704936.530000001</v>
      </c>
      <c r="E10" s="22">
        <f>SUM(E7:E9)</f>
        <v>45658444.070000008</v>
      </c>
      <c r="F10" s="23">
        <f t="shared" si="0"/>
        <v>0.66455842004982069</v>
      </c>
      <c r="G10" s="97"/>
      <c r="H10" s="108"/>
    </row>
    <row r="11" spans="1:8" ht="49.5" customHeight="1" x14ac:dyDescent="0.25">
      <c r="A11" s="75" t="s">
        <v>12</v>
      </c>
      <c r="B11" s="78" t="s">
        <v>16</v>
      </c>
      <c r="C11" s="9" t="s">
        <v>6</v>
      </c>
      <c r="D11" s="10">
        <v>359400</v>
      </c>
      <c r="E11" s="10">
        <v>272452</v>
      </c>
      <c r="F11" s="11">
        <f t="shared" si="0"/>
        <v>0.75807456872565382</v>
      </c>
      <c r="G11" s="99" t="s">
        <v>48</v>
      </c>
      <c r="H11" s="64" t="s">
        <v>55</v>
      </c>
    </row>
    <row r="12" spans="1:8" ht="49.5" customHeight="1" x14ac:dyDescent="0.25">
      <c r="A12" s="77"/>
      <c r="B12" s="80"/>
      <c r="C12" s="12" t="s">
        <v>8</v>
      </c>
      <c r="D12" s="10"/>
      <c r="E12" s="10"/>
      <c r="F12" s="11"/>
      <c r="G12" s="99"/>
      <c r="H12" s="64"/>
    </row>
    <row r="13" spans="1:8" ht="31.5" customHeight="1" x14ac:dyDescent="0.25">
      <c r="A13" s="65" t="s">
        <v>19</v>
      </c>
      <c r="B13" s="100" t="s">
        <v>18</v>
      </c>
      <c r="C13" s="9" t="s">
        <v>6</v>
      </c>
      <c r="D13" s="13">
        <v>2580000</v>
      </c>
      <c r="E13" s="13">
        <v>2272697.7000000002</v>
      </c>
      <c r="F13" s="14">
        <f t="shared" si="0"/>
        <v>0.88089058139534893</v>
      </c>
      <c r="G13" s="92" t="s">
        <v>45</v>
      </c>
      <c r="H13" s="64"/>
    </row>
    <row r="14" spans="1:8" ht="31.5" customHeight="1" x14ac:dyDescent="0.25">
      <c r="A14" s="65"/>
      <c r="B14" s="100"/>
      <c r="C14" s="9" t="s">
        <v>8</v>
      </c>
      <c r="D14" s="13">
        <f>SUM(D13)</f>
        <v>2580000</v>
      </c>
      <c r="E14" s="13">
        <f>SUM(E13)</f>
        <v>2272697.7000000002</v>
      </c>
      <c r="F14" s="14">
        <f t="shared" si="0"/>
        <v>0.88089058139534893</v>
      </c>
      <c r="G14" s="94"/>
      <c r="H14" s="64"/>
    </row>
    <row r="15" spans="1:8" ht="60" customHeight="1" x14ac:dyDescent="0.25">
      <c r="A15" s="65" t="s">
        <v>21</v>
      </c>
      <c r="B15" s="100" t="s">
        <v>20</v>
      </c>
      <c r="C15" s="9" t="s">
        <v>6</v>
      </c>
      <c r="D15" s="13">
        <v>45711826.730000004</v>
      </c>
      <c r="E15" s="13">
        <v>38457749.950000003</v>
      </c>
      <c r="F15" s="14">
        <f t="shared" si="0"/>
        <v>0.84130853437893227</v>
      </c>
      <c r="G15" s="92" t="s">
        <v>47</v>
      </c>
      <c r="H15" s="64"/>
    </row>
    <row r="16" spans="1:8" ht="60" customHeight="1" x14ac:dyDescent="0.25">
      <c r="A16" s="65"/>
      <c r="B16" s="100"/>
      <c r="C16" s="9" t="s">
        <v>8</v>
      </c>
      <c r="D16" s="13">
        <f>SUM(D15:D15)</f>
        <v>45711826.730000004</v>
      </c>
      <c r="E16" s="13">
        <f>SUM(E15:E15)</f>
        <v>38457749.950000003</v>
      </c>
      <c r="F16" s="14">
        <f t="shared" si="0"/>
        <v>0.84130853437893227</v>
      </c>
      <c r="G16" s="94"/>
      <c r="H16" s="64"/>
    </row>
    <row r="17" spans="1:10" ht="44.25" customHeight="1" x14ac:dyDescent="0.25">
      <c r="A17" s="65" t="s">
        <v>23</v>
      </c>
      <c r="B17" s="100" t="s">
        <v>22</v>
      </c>
      <c r="C17" s="15" t="s">
        <v>6</v>
      </c>
      <c r="D17" s="13">
        <v>3712503.4</v>
      </c>
      <c r="E17" s="13">
        <v>2642304.4500000002</v>
      </c>
      <c r="F17" s="14">
        <f t="shared" si="0"/>
        <v>0.71173118656268441</v>
      </c>
      <c r="G17" s="92" t="s">
        <v>46</v>
      </c>
      <c r="H17" s="64"/>
    </row>
    <row r="18" spans="1:10" ht="44.25" customHeight="1" x14ac:dyDescent="0.25">
      <c r="A18" s="65"/>
      <c r="B18" s="100"/>
      <c r="C18" s="15" t="s">
        <v>8</v>
      </c>
      <c r="D18" s="13">
        <f>SUM(D17)</f>
        <v>3712503.4</v>
      </c>
      <c r="E18" s="13">
        <f>SUM(E17)</f>
        <v>2642304.4500000002</v>
      </c>
      <c r="F18" s="14">
        <f t="shared" si="0"/>
        <v>0.71173118656268441</v>
      </c>
      <c r="G18" s="94"/>
      <c r="H18" s="64"/>
    </row>
    <row r="19" spans="1:10" ht="64.5" customHeight="1" x14ac:dyDescent="0.25">
      <c r="A19" s="65" t="s">
        <v>24</v>
      </c>
      <c r="B19" s="100" t="s">
        <v>25</v>
      </c>
      <c r="C19" s="9" t="s">
        <v>5</v>
      </c>
      <c r="D19" s="13">
        <v>1028800</v>
      </c>
      <c r="E19" s="13">
        <v>763095.92</v>
      </c>
      <c r="F19" s="14">
        <f t="shared" si="0"/>
        <v>0.74173398133748059</v>
      </c>
      <c r="G19" s="101" t="s">
        <v>49</v>
      </c>
      <c r="H19" s="64"/>
      <c r="I19" s="91" t="s">
        <v>44</v>
      </c>
      <c r="J19" s="91" t="s">
        <v>43</v>
      </c>
    </row>
    <row r="20" spans="1:10" ht="64.5" customHeight="1" x14ac:dyDescent="0.25">
      <c r="A20" s="65"/>
      <c r="B20" s="100"/>
      <c r="C20" s="9" t="s">
        <v>6</v>
      </c>
      <c r="D20" s="13">
        <f>15258259.03+54147.37</f>
        <v>15312406.399999999</v>
      </c>
      <c r="E20" s="13">
        <f>1209981.1+40162.95</f>
        <v>1250144.05</v>
      </c>
      <c r="F20" s="14">
        <f t="shared" si="0"/>
        <v>8.1642559460804287E-2</v>
      </c>
      <c r="G20" s="102"/>
      <c r="H20" s="64"/>
      <c r="I20" s="91"/>
      <c r="J20" s="91"/>
    </row>
    <row r="21" spans="1:10" ht="64.5" customHeight="1" x14ac:dyDescent="0.25">
      <c r="A21" s="65"/>
      <c r="B21" s="100"/>
      <c r="C21" s="9" t="s">
        <v>8</v>
      </c>
      <c r="D21" s="13">
        <f>SUM(D19:D20)</f>
        <v>16341206.399999999</v>
      </c>
      <c r="E21" s="13">
        <f>SUM(E19:E20)</f>
        <v>2013239.9700000002</v>
      </c>
      <c r="F21" s="14">
        <f t="shared" si="0"/>
        <v>0.12320020448429073</v>
      </c>
      <c r="G21" s="103"/>
      <c r="H21" s="64"/>
      <c r="I21" s="91"/>
      <c r="J21" s="91"/>
    </row>
    <row r="22" spans="1:10" ht="13.5" customHeight="1" x14ac:dyDescent="0.25">
      <c r="A22" s="106" t="s">
        <v>27</v>
      </c>
      <c r="B22" s="107" t="s">
        <v>26</v>
      </c>
      <c r="C22" s="18" t="s">
        <v>4</v>
      </c>
      <c r="D22" s="19">
        <f>D26</f>
        <v>138284.76999999999</v>
      </c>
      <c r="E22" s="19">
        <f>E26</f>
        <v>138284.76999999999</v>
      </c>
      <c r="F22" s="20">
        <f t="shared" si="0"/>
        <v>1</v>
      </c>
      <c r="G22" s="97"/>
      <c r="H22" s="64"/>
    </row>
    <row r="23" spans="1:10" ht="13.5" customHeight="1" x14ac:dyDescent="0.25">
      <c r="A23" s="106"/>
      <c r="B23" s="107"/>
      <c r="C23" s="18" t="s">
        <v>5</v>
      </c>
      <c r="D23" s="19">
        <f>D27+D36</f>
        <v>7033215.2300000004</v>
      </c>
      <c r="E23" s="19">
        <f>E27+E36</f>
        <v>4669429.6100000003</v>
      </c>
      <c r="F23" s="20">
        <f t="shared" si="0"/>
        <v>0.66391109290707717</v>
      </c>
      <c r="G23" s="97"/>
      <c r="H23" s="64"/>
    </row>
    <row r="24" spans="1:10" ht="13.5" customHeight="1" x14ac:dyDescent="0.25">
      <c r="A24" s="106"/>
      <c r="B24" s="107"/>
      <c r="C24" s="18" t="s">
        <v>6</v>
      </c>
      <c r="D24" s="19">
        <f>D28+D30+D32+D34+D37+D39</f>
        <v>388709305.69000006</v>
      </c>
      <c r="E24" s="19">
        <f>E28+E30+E32+E34+E37+E39</f>
        <v>171601694.27999997</v>
      </c>
      <c r="F24" s="20">
        <f t="shared" si="0"/>
        <v>0.44146536182196322</v>
      </c>
      <c r="G24" s="97"/>
      <c r="H24" s="64"/>
    </row>
    <row r="25" spans="1:10" ht="13.5" customHeight="1" x14ac:dyDescent="0.25">
      <c r="A25" s="106"/>
      <c r="B25" s="107"/>
      <c r="C25" s="21" t="s">
        <v>8</v>
      </c>
      <c r="D25" s="22">
        <f>SUM(D22:D24)</f>
        <v>395880805.69000006</v>
      </c>
      <c r="E25" s="22">
        <f>SUM(E22:E24)</f>
        <v>176409408.65999997</v>
      </c>
      <c r="F25" s="23">
        <f t="shared" si="0"/>
        <v>0.44561243213731305</v>
      </c>
      <c r="G25" s="97"/>
      <c r="H25" s="64"/>
    </row>
    <row r="26" spans="1:10" ht="13.5" customHeight="1" x14ac:dyDescent="0.25">
      <c r="A26" s="65" t="s">
        <v>29</v>
      </c>
      <c r="B26" s="100" t="s">
        <v>28</v>
      </c>
      <c r="C26" s="9" t="s">
        <v>4</v>
      </c>
      <c r="D26" s="13">
        <v>138284.76999999999</v>
      </c>
      <c r="E26" s="13">
        <v>138284.76999999999</v>
      </c>
      <c r="F26" s="14">
        <f>E26/D26</f>
        <v>1</v>
      </c>
      <c r="G26" s="92" t="s">
        <v>50</v>
      </c>
      <c r="H26" s="64"/>
    </row>
    <row r="27" spans="1:10" ht="13.5" customHeight="1" x14ac:dyDescent="0.25">
      <c r="A27" s="65"/>
      <c r="B27" s="100"/>
      <c r="C27" s="9" t="s">
        <v>5</v>
      </c>
      <c r="D27" s="13">
        <v>169015.23</v>
      </c>
      <c r="E27" s="13">
        <v>169015.23</v>
      </c>
      <c r="F27" s="14">
        <f t="shared" ref="F27:F47" si="1">E27/D27</f>
        <v>1</v>
      </c>
      <c r="G27" s="95"/>
      <c r="H27" s="64"/>
    </row>
    <row r="28" spans="1:10" ht="13.5" customHeight="1" x14ac:dyDescent="0.25">
      <c r="A28" s="65"/>
      <c r="B28" s="100"/>
      <c r="C28" s="9" t="s">
        <v>6</v>
      </c>
      <c r="D28" s="13">
        <v>16173.68</v>
      </c>
      <c r="E28" s="13">
        <v>16173.68</v>
      </c>
      <c r="F28" s="14">
        <f t="shared" si="1"/>
        <v>1</v>
      </c>
      <c r="G28" s="95"/>
      <c r="H28" s="64"/>
    </row>
    <row r="29" spans="1:10" ht="13.5" customHeight="1" x14ac:dyDescent="0.25">
      <c r="A29" s="65"/>
      <c r="B29" s="100"/>
      <c r="C29" s="9" t="s">
        <v>8</v>
      </c>
      <c r="D29" s="13">
        <f>SUM(D26:D28)</f>
        <v>323473.68</v>
      </c>
      <c r="E29" s="13">
        <f>SUM(E26:E28)</f>
        <v>323473.68</v>
      </c>
      <c r="F29" s="14">
        <f t="shared" si="1"/>
        <v>1</v>
      </c>
      <c r="G29" s="94"/>
      <c r="H29" s="64"/>
    </row>
    <row r="30" spans="1:10" ht="37.5" customHeight="1" x14ac:dyDescent="0.25">
      <c r="A30" s="65" t="s">
        <v>31</v>
      </c>
      <c r="B30" s="100" t="s">
        <v>30</v>
      </c>
      <c r="C30" s="9" t="s">
        <v>6</v>
      </c>
      <c r="D30" s="13">
        <v>4991400</v>
      </c>
      <c r="E30" s="13">
        <v>4283321.5199999996</v>
      </c>
      <c r="F30" s="14">
        <f t="shared" si="1"/>
        <v>0.85814030532515917</v>
      </c>
      <c r="G30" s="92" t="s">
        <v>51</v>
      </c>
      <c r="H30" s="64"/>
    </row>
    <row r="31" spans="1:10" ht="37.5" customHeight="1" x14ac:dyDescent="0.25">
      <c r="A31" s="65"/>
      <c r="B31" s="100"/>
      <c r="C31" s="9" t="s">
        <v>8</v>
      </c>
      <c r="D31" s="13">
        <f>SUM(D30)</f>
        <v>4991400</v>
      </c>
      <c r="E31" s="13">
        <f>SUM(E30)</f>
        <v>4283321.5199999996</v>
      </c>
      <c r="F31" s="14">
        <f t="shared" si="1"/>
        <v>0.85814030532515917</v>
      </c>
      <c r="G31" s="94"/>
      <c r="H31" s="64"/>
    </row>
    <row r="32" spans="1:10" ht="49.5" customHeight="1" x14ac:dyDescent="0.25">
      <c r="A32" s="65" t="s">
        <v>32</v>
      </c>
      <c r="B32" s="100" t="s">
        <v>20</v>
      </c>
      <c r="C32" s="9" t="s">
        <v>6</v>
      </c>
      <c r="D32" s="13">
        <v>173744431.77000001</v>
      </c>
      <c r="E32" s="13">
        <v>143734015.16999999</v>
      </c>
      <c r="F32" s="14">
        <f t="shared" si="1"/>
        <v>0.8272726423847222</v>
      </c>
      <c r="G32" s="92" t="s">
        <v>52</v>
      </c>
      <c r="H32" s="64"/>
    </row>
    <row r="33" spans="1:9" ht="49.5" customHeight="1" x14ac:dyDescent="0.25">
      <c r="A33" s="65"/>
      <c r="B33" s="100"/>
      <c r="C33" s="9" t="s">
        <v>8</v>
      </c>
      <c r="D33" s="13">
        <f>SUM(D32)</f>
        <v>173744431.77000001</v>
      </c>
      <c r="E33" s="13">
        <f>SUM(E32)</f>
        <v>143734015.16999999</v>
      </c>
      <c r="F33" s="14">
        <f t="shared" si="1"/>
        <v>0.8272726423847222</v>
      </c>
      <c r="G33" s="93"/>
      <c r="H33" s="64"/>
    </row>
    <row r="34" spans="1:9" ht="36" customHeight="1" x14ac:dyDescent="0.25">
      <c r="A34" s="65" t="s">
        <v>33</v>
      </c>
      <c r="B34" s="100" t="s">
        <v>22</v>
      </c>
      <c r="C34" s="9" t="s">
        <v>6</v>
      </c>
      <c r="D34" s="13">
        <v>14883282.09</v>
      </c>
      <c r="E34" s="13">
        <v>10197250.68</v>
      </c>
      <c r="F34" s="14">
        <f t="shared" si="1"/>
        <v>0.68514798136168364</v>
      </c>
      <c r="G34" s="92" t="s">
        <v>53</v>
      </c>
      <c r="H34" s="64"/>
    </row>
    <row r="35" spans="1:9" ht="36" customHeight="1" x14ac:dyDescent="0.25">
      <c r="A35" s="65"/>
      <c r="B35" s="100"/>
      <c r="C35" s="9" t="s">
        <v>8</v>
      </c>
      <c r="D35" s="13">
        <f>SUM(D34)</f>
        <v>14883282.09</v>
      </c>
      <c r="E35" s="13">
        <f>SUM(E34)</f>
        <v>10197250.68</v>
      </c>
      <c r="F35" s="14">
        <f t="shared" si="1"/>
        <v>0.68514798136168364</v>
      </c>
      <c r="G35" s="94"/>
      <c r="H35" s="64"/>
    </row>
    <row r="36" spans="1:9" ht="34.5" customHeight="1" x14ac:dyDescent="0.25">
      <c r="A36" s="65" t="s">
        <v>34</v>
      </c>
      <c r="B36" s="100" t="s">
        <v>35</v>
      </c>
      <c r="C36" s="9" t="s">
        <v>5</v>
      </c>
      <c r="D36" s="13">
        <v>6864200</v>
      </c>
      <c r="E36" s="13">
        <v>4500414.38</v>
      </c>
      <c r="F36" s="14">
        <f t="shared" si="1"/>
        <v>0.65563567203752804</v>
      </c>
      <c r="G36" s="92" t="s">
        <v>54</v>
      </c>
      <c r="H36" s="64"/>
    </row>
    <row r="37" spans="1:9" ht="34.5" customHeight="1" x14ac:dyDescent="0.25">
      <c r="A37" s="65"/>
      <c r="B37" s="100"/>
      <c r="C37" s="9" t="s">
        <v>6</v>
      </c>
      <c r="D37" s="13">
        <v>361300</v>
      </c>
      <c r="E37" s="13">
        <v>236863.82</v>
      </c>
      <c r="F37" s="14">
        <f t="shared" si="1"/>
        <v>0.65558765568779409</v>
      </c>
      <c r="G37" s="95"/>
      <c r="H37" s="64"/>
    </row>
    <row r="38" spans="1:9" ht="34.5" customHeight="1" x14ac:dyDescent="0.25">
      <c r="A38" s="65"/>
      <c r="B38" s="100"/>
      <c r="C38" s="9" t="s">
        <v>8</v>
      </c>
      <c r="D38" s="13">
        <f>D36+D37</f>
        <v>7225500</v>
      </c>
      <c r="E38" s="13">
        <f>E36+E37</f>
        <v>4737278.2</v>
      </c>
      <c r="F38" s="14">
        <f t="shared" si="1"/>
        <v>0.65563327105390634</v>
      </c>
      <c r="G38" s="94"/>
      <c r="H38" s="64"/>
    </row>
    <row r="39" spans="1:9" ht="108" customHeight="1" x14ac:dyDescent="0.25">
      <c r="A39" s="65" t="s">
        <v>36</v>
      </c>
      <c r="B39" s="100" t="s">
        <v>37</v>
      </c>
      <c r="C39" s="9" t="s">
        <v>6</v>
      </c>
      <c r="D39" s="13">
        <f>430000+188324692.69+5958025.46</f>
        <v>194712718.15000001</v>
      </c>
      <c r="E39" s="13">
        <f>430000+7981783.38+4722286.03</f>
        <v>13134069.41</v>
      </c>
      <c r="F39" s="14">
        <f t="shared" si="1"/>
        <v>6.7453577428270309E-2</v>
      </c>
      <c r="G39" s="104" t="s">
        <v>56</v>
      </c>
      <c r="H39" s="64"/>
      <c r="I39" s="96"/>
    </row>
    <row r="40" spans="1:9" ht="108" customHeight="1" x14ac:dyDescent="0.25">
      <c r="A40" s="65"/>
      <c r="B40" s="100"/>
      <c r="C40" s="9" t="s">
        <v>8</v>
      </c>
      <c r="D40" s="13">
        <f>D39</f>
        <v>194712718.15000001</v>
      </c>
      <c r="E40" s="13">
        <f>E39</f>
        <v>13134069.41</v>
      </c>
      <c r="F40" s="14">
        <f t="shared" si="1"/>
        <v>6.7453577428270309E-2</v>
      </c>
      <c r="G40" s="105"/>
      <c r="H40" s="64"/>
      <c r="I40" s="96"/>
    </row>
    <row r="41" spans="1:9" ht="13.5" customHeight="1" x14ac:dyDescent="0.25">
      <c r="A41" s="106" t="s">
        <v>38</v>
      </c>
      <c r="B41" s="107" t="s">
        <v>39</v>
      </c>
      <c r="C41" s="18" t="s">
        <v>4</v>
      </c>
      <c r="D41" s="24" t="s">
        <v>42</v>
      </c>
      <c r="E41" s="24" t="s">
        <v>42</v>
      </c>
      <c r="F41" s="14" t="e">
        <f t="shared" si="1"/>
        <v>#VALUE!</v>
      </c>
      <c r="G41" s="98"/>
      <c r="H41" s="64"/>
      <c r="I41" s="96"/>
    </row>
    <row r="42" spans="1:9" ht="13.5" customHeight="1" x14ac:dyDescent="0.25">
      <c r="A42" s="106"/>
      <c r="B42" s="107"/>
      <c r="C42" s="18" t="s">
        <v>5</v>
      </c>
      <c r="D42" s="24" t="s">
        <v>42</v>
      </c>
      <c r="E42" s="24" t="s">
        <v>42</v>
      </c>
      <c r="F42" s="14" t="e">
        <f t="shared" si="1"/>
        <v>#VALUE!</v>
      </c>
      <c r="G42" s="97"/>
      <c r="H42" s="64"/>
      <c r="I42" s="96"/>
    </row>
    <row r="43" spans="1:9" ht="13.5" customHeight="1" x14ac:dyDescent="0.25">
      <c r="A43" s="106"/>
      <c r="B43" s="107"/>
      <c r="C43" s="18" t="s">
        <v>6</v>
      </c>
      <c r="D43" s="24" t="s">
        <v>42</v>
      </c>
      <c r="E43" s="24" t="s">
        <v>42</v>
      </c>
      <c r="F43" s="14" t="e">
        <f t="shared" si="1"/>
        <v>#VALUE!</v>
      </c>
      <c r="G43" s="97"/>
      <c r="H43" s="64"/>
      <c r="I43" s="96"/>
    </row>
    <row r="44" spans="1:9" ht="13.5" customHeight="1" x14ac:dyDescent="0.25">
      <c r="A44" s="106"/>
      <c r="B44" s="107"/>
      <c r="C44" s="25" t="s">
        <v>7</v>
      </c>
      <c r="D44" s="24" t="s">
        <v>42</v>
      </c>
      <c r="E44" s="24" t="s">
        <v>42</v>
      </c>
      <c r="F44" s="14" t="e">
        <f t="shared" si="1"/>
        <v>#VALUE!</v>
      </c>
      <c r="G44" s="97"/>
      <c r="H44" s="64"/>
      <c r="I44" s="96"/>
    </row>
    <row r="45" spans="1:9" ht="13.5" customHeight="1" x14ac:dyDescent="0.25">
      <c r="A45" s="106"/>
      <c r="B45" s="107"/>
      <c r="C45" s="21" t="s">
        <v>8</v>
      </c>
      <c r="D45" s="24" t="s">
        <v>42</v>
      </c>
      <c r="E45" s="24" t="s">
        <v>42</v>
      </c>
      <c r="F45" s="14" t="e">
        <f t="shared" si="1"/>
        <v>#VALUE!</v>
      </c>
      <c r="G45" s="97"/>
      <c r="H45" s="64"/>
    </row>
    <row r="46" spans="1:9" ht="54.75" customHeight="1" x14ac:dyDescent="0.25">
      <c r="A46" s="65" t="s">
        <v>40</v>
      </c>
      <c r="B46" s="100" t="s">
        <v>41</v>
      </c>
      <c r="C46" s="9" t="s">
        <v>6</v>
      </c>
      <c r="D46" s="13" t="s">
        <v>42</v>
      </c>
      <c r="E46" s="13" t="s">
        <v>42</v>
      </c>
      <c r="F46" s="14" t="e">
        <f t="shared" si="1"/>
        <v>#VALUE!</v>
      </c>
      <c r="G46" s="16"/>
      <c r="H46" s="64"/>
    </row>
    <row r="47" spans="1:9" ht="54.75" customHeight="1" x14ac:dyDescent="0.25">
      <c r="A47" s="65"/>
      <c r="B47" s="100"/>
      <c r="C47" s="9" t="s">
        <v>8</v>
      </c>
      <c r="D47" s="13" t="s">
        <v>42</v>
      </c>
      <c r="E47" s="13" t="s">
        <v>42</v>
      </c>
      <c r="F47" s="14" t="e">
        <f t="shared" si="1"/>
        <v>#VALUE!</v>
      </c>
      <c r="G47" s="16"/>
      <c r="H47" s="64"/>
    </row>
  </sheetData>
  <mergeCells count="58">
    <mergeCell ref="H3:H6"/>
    <mergeCell ref="H1:H2"/>
    <mergeCell ref="B7:B10"/>
    <mergeCell ref="B3:B6"/>
    <mergeCell ref="A7:A10"/>
    <mergeCell ref="A3:A6"/>
    <mergeCell ref="C1:C2"/>
    <mergeCell ref="H7:H10"/>
    <mergeCell ref="D1:F1"/>
    <mergeCell ref="G3:G6"/>
    <mergeCell ref="G1:G2"/>
    <mergeCell ref="A1:B2"/>
    <mergeCell ref="G7:G10"/>
    <mergeCell ref="A13:A14"/>
    <mergeCell ref="A34:A35"/>
    <mergeCell ref="B34:B35"/>
    <mergeCell ref="A11:A12"/>
    <mergeCell ref="B11:B12"/>
    <mergeCell ref="B13:B14"/>
    <mergeCell ref="B36:B38"/>
    <mergeCell ref="A39:A40"/>
    <mergeCell ref="B39:B40"/>
    <mergeCell ref="B19:B21"/>
    <mergeCell ref="A15:A16"/>
    <mergeCell ref="B15:B16"/>
    <mergeCell ref="A26:A29"/>
    <mergeCell ref="B26:B29"/>
    <mergeCell ref="A17:A18"/>
    <mergeCell ref="B17:B18"/>
    <mergeCell ref="A19:A21"/>
    <mergeCell ref="A22:A25"/>
    <mergeCell ref="B22:B25"/>
    <mergeCell ref="B46:B47"/>
    <mergeCell ref="A46:A47"/>
    <mergeCell ref="G13:G14"/>
    <mergeCell ref="G15:G16"/>
    <mergeCell ref="G17:G18"/>
    <mergeCell ref="G19:G21"/>
    <mergeCell ref="G26:G29"/>
    <mergeCell ref="G30:G31"/>
    <mergeCell ref="G39:G40"/>
    <mergeCell ref="A36:A38"/>
    <mergeCell ref="A41:A45"/>
    <mergeCell ref="B41:B45"/>
    <mergeCell ref="A30:A31"/>
    <mergeCell ref="B30:B31"/>
    <mergeCell ref="A32:A33"/>
    <mergeCell ref="B32:B33"/>
    <mergeCell ref="I19:I21"/>
    <mergeCell ref="J19:J21"/>
    <mergeCell ref="G32:G33"/>
    <mergeCell ref="G34:G35"/>
    <mergeCell ref="G36:G38"/>
    <mergeCell ref="H11:H47"/>
    <mergeCell ref="I39:I44"/>
    <mergeCell ref="G22:G25"/>
    <mergeCell ref="G41:G45"/>
    <mergeCell ref="G11:G12"/>
  </mergeCells>
  <pageMargins left="0.70866141732283472" right="0.70866141732283472" top="0.74803149606299213" bottom="0.74803149606299213" header="0.31496062992125984" footer="0.31496062992125984"/>
  <pageSetup paperSize="9" scale="5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на 01.04.2025 </vt:lpstr>
      <vt:lpstr>с УКС</vt:lpstr>
      <vt:lpstr>'на 01.04.2025 '!Область_печати</vt:lpstr>
      <vt:lpstr>'с УКС'!Область_печати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Заровнятных</dc:creator>
  <cp:lastModifiedBy>Ольга Заровнятных</cp:lastModifiedBy>
  <cp:lastPrinted>2024-11-14T13:17:39Z</cp:lastPrinted>
  <dcterms:created xsi:type="dcterms:W3CDTF">2006-09-16T00:00:00Z</dcterms:created>
  <dcterms:modified xsi:type="dcterms:W3CDTF">2025-04-11T07:15:54Z</dcterms:modified>
</cp:coreProperties>
</file>