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ХМАО\Мун\Пыть-Ях\Нормативы\"/>
    </mc:Choice>
  </mc:AlternateContent>
  <xr:revisionPtr revIDLastSave="0" documentId="13_ncr:1_{53B87927-B86D-4253-9E6B-E09B4D301BB5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СВОР Общий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5" l="1"/>
  <c r="D34" i="5"/>
  <c r="D33" i="5"/>
  <c r="D32" i="5"/>
  <c r="D31" i="5"/>
  <c r="D30" i="5"/>
  <c r="D29" i="5"/>
  <c r="D26" i="5"/>
  <c r="D24" i="5"/>
  <c r="D17" i="5"/>
  <c r="D6" i="5"/>
  <c r="D7" i="5"/>
  <c r="D8" i="5" s="1"/>
  <c r="D36" i="5" l="1"/>
  <c r="D57" i="5"/>
  <c r="D54" i="5"/>
  <c r="D51" i="5"/>
  <c r="D49" i="5"/>
  <c r="D45" i="5"/>
  <c r="D42" i="5"/>
  <c r="D40" i="5"/>
  <c r="D37" i="5" l="1"/>
  <c r="D38" i="5" s="1"/>
  <c r="D11" i="5" s="1"/>
  <c r="D9" i="5"/>
  <c r="D13" i="5"/>
  <c r="D19" i="5"/>
  <c r="D20" i="5" s="1"/>
  <c r="D21" i="5" s="1"/>
  <c r="D14" i="5" l="1"/>
  <c r="D15" i="5" s="1"/>
  <c r="D22" i="5" l="1"/>
  <c r="D23" i="5" s="1"/>
  <c r="D16" i="5"/>
  <c r="D27" i="5" l="1"/>
</calcChain>
</file>

<file path=xl/sharedStrings.xml><?xml version="1.0" encoding="utf-8"?>
<sst xmlns="http://schemas.openxmlformats.org/spreadsheetml/2006/main" count="110" uniqueCount="68">
  <si>
    <t>N п/п</t>
  </si>
  <si>
    <t>Наименование, необходимый перечень работ с указанием марки материалов и параметров конструкций</t>
  </si>
  <si>
    <t>Ед. изм.</t>
  </si>
  <si>
    <t>Объем</t>
  </si>
  <si>
    <t>Подготовительные работы</t>
  </si>
  <si>
    <t>м2</t>
  </si>
  <si>
    <t>м3</t>
  </si>
  <si>
    <t>т</t>
  </si>
  <si>
    <t>Устройство верхнего слоя покрытия из ЩМА-8</t>
  </si>
  <si>
    <t>м</t>
  </si>
  <si>
    <t>Подсыпка, планировка и уплотнение щебеночных и гравийных обочин</t>
  </si>
  <si>
    <t>Устройство продольных технологических стыков с применением ленты стыковочной битумно-полимерной, размером 35*5мм, с учетом транспортировки материалов 30 км</t>
  </si>
  <si>
    <t>Нанесение горизонтальной дорожной разметки со световозвращающими элементами термопластиком</t>
  </si>
  <si>
    <t>Линия 1.14.1, ширина линии 0,4 м (белый)</t>
  </si>
  <si>
    <t>Линия 1.14.1, ширина линии 0,4 м (желтый)</t>
  </si>
  <si>
    <t>Устройство покрытия толщиной 5 см из ЩМА-8 на ПБВ 130, плотность 2,55 т/м3, асфальтоукладчиком 2 типоразмера с применением перегружателя смеси, с учетом транспортировки материалов 30 км</t>
  </si>
  <si>
    <t>Установка дорожных знаков</t>
  </si>
  <si>
    <t>Установка дорожных знаков бесфундаментных: на металлических стойках</t>
  </si>
  <si>
    <t>шт.</t>
  </si>
  <si>
    <t>Стойка металлическая для дорожного знака, диаметр 57 мм / Стойка металлическая для дорожного знака  (СКМ 2.45) масса стойки 16,7 кг</t>
  </si>
  <si>
    <t>Погрузка и вывоз демонтируемых дорожных знаков и стоек на расстояние 3 км c вывозом мусора на полигон ТБО</t>
  </si>
  <si>
    <t>Формула расчета, расчет объемов работ и расхода материалов</t>
  </si>
  <si>
    <t>- битумная эмульсия с коэф. технологических потерь=1,03</t>
  </si>
  <si>
    <t>5.1</t>
  </si>
  <si>
    <t>Устройство выравнивающего слоя покрытия из асфальтобетонной смеси А22Нн на БНД 100/130, плотность 2,50 т/м3, с учетом транспортировки материалов 30 км</t>
  </si>
  <si>
    <t>7.1</t>
  </si>
  <si>
    <t>Производство работ на одной половине проезжей части дороги при систематическом движении автомобильного транспорта по другой.</t>
  </si>
  <si>
    <t>Устройство выравнивающего слоя из а/б смеси типа А22Нн</t>
  </si>
  <si>
    <t>Фрезерование асфальтобетонного покрытия проезжей части при глубине фрезерования до 3,5 см</t>
  </si>
  <si>
    <t>Транспортировка асфальтобетонного гранулята во временный отвал на расстояние 3 км (от места производства работ до площадки для складирования на автомобильной дороге) плотность 1400 кг/м3, Купл.=1,3</t>
  </si>
  <si>
    <t>Знаки дорожные на оцинкованной подоснове со световозвращающей пленкой приоритета, размером 700x700 мм, со световозвращающей пленкой тип А</t>
  </si>
  <si>
    <t>Знак дорожный на оцинкованной подоснове со световозвращающей пленкой особых предписаний, размером 700х700 мм, со световозвращающей пленкой тип А</t>
  </si>
  <si>
    <t>Знак дорожный на оцинкованной подоснове со световозвращающей пленкой запрещающий, диаметр круга 700 мм, со световозвращающей пленкой тип А</t>
  </si>
  <si>
    <t>Знак дорожный на оцинкованной подоснове со световозвращающей пленкой особых предписаний, размером 900x600 мм, со световозвращающей пленкой тип А</t>
  </si>
  <si>
    <t>Знак дорожный на оцинкованной подоснове со световозвращающей пленкой предупреждающий, размер 900х900х900 мм, со световозвращающей пленкой тип А</t>
  </si>
  <si>
    <t>1.17 Искусственная неровность – 2 шт;</t>
  </si>
  <si>
    <t>1.23 Дети – 2 шт.</t>
  </si>
  <si>
    <t>Знаки дорожные на оцинкованной подоснове со световозвращающей пленкой дополнительной информации, прямоугольной формы размером 350х700 мм, со световозвращающей пленкой тип А</t>
  </si>
  <si>
    <t>Знаки дорожные на оцинкованной подоснове со световозвращающей пленкой дополнительной информации, размером 700x700 мм, со световозвращающей пленкой тип А</t>
  </si>
  <si>
    <t>Розлив битумной эмульсии (ЭБДК Б по ГОСТ Р 58952.1-2020) в объеме 0,3 л/м2 - битумная эмульсия, плотность 1,0 кг/л - битумная эмульсия, с учетом транспортировки 30 км</t>
  </si>
  <si>
    <t>Укрепление обочин фрезерованным асфальтобетоном, с учетом транспортировки материалов на 3 км</t>
  </si>
  <si>
    <t>усредненное количество знаков на 1 км в населнном пункте
40 шт.</t>
  </si>
  <si>
    <t>100 % от площади ремонтируемого покрытия
8000 м2
8000*0,3*1,0/1000=2,4 т</t>
  </si>
  <si>
    <t>2,4*1,03=2,472 т</t>
  </si>
  <si>
    <t>100 % от площади ремонтируемого покрытия
8000 м2
8000*0,03*2,5=600 т</t>
  </si>
  <si>
    <t>100 % от площади ремонтируемого покрытия
8000 м2
8000*0,05*2,55=1020 т</t>
  </si>
  <si>
    <t>1000 м</t>
  </si>
  <si>
    <t>ширина укрепления 2 м
1000*2*2=4000 м2</t>
  </si>
  <si>
    <t>усредненное количество на 8000 м2:
линия 1.1 - 300 п.м
линия 1.2. - 2000 п.м
линия 1.5 - 400 п.м
линия 1.6 - 300 п.м
линия 1.14.1 (0,4*4 = 1,6 м2) - 16 полос белая, 14 - желтая</t>
  </si>
  <si>
    <t>2.1 Главная дорога – 8 шт.</t>
  </si>
  <si>
    <t>5.19.1 Пешеходный переход – 4 шт;</t>
  </si>
  <si>
    <t>5.19.2 Пешеходный переход – 4 шт;</t>
  </si>
  <si>
    <t>3.2 Движение запрещено – 2 шт;</t>
  </si>
  <si>
    <t>3.24 Ограничение максимальной скорости – 2 шт;</t>
  </si>
  <si>
    <t>3.27 Остановка запрещена –2 шт.</t>
  </si>
  <si>
    <t>5.16 Место остановки автобуса и(или) троллейбуса – 8 шт.</t>
  </si>
  <si>
    <t>8.3.1 Направление действия – 2 шт;</t>
  </si>
  <si>
    <t>8.3.2 Направление действия – 2 шт;</t>
  </si>
  <si>
    <t>8.13 Направление главной дороги – 2 шт.</t>
  </si>
  <si>
    <t>усредненное количество знаков на 1 полосу движения в населнном пункте
40 шт.</t>
  </si>
  <si>
    <t>Линия 1.1, ширина линии 0,1 м длина 300 м</t>
  </si>
  <si>
    <t>Линия 1.2, ширина линии 0,1 м длина 2000 м</t>
  </si>
  <si>
    <t>Линия 1.5, ширина линии 0,1 м длина 400 м</t>
  </si>
  <si>
    <t>Линия 1.6, ширина линии 0,1 м длина 300 м</t>
  </si>
  <si>
    <t>Демонтаж дорожных знаков с металлическими стойками (СКМ 2.45, масса стойки 16,7 кг).</t>
  </si>
  <si>
    <t>100 % от площади ремонтируемого покрытия 
8000 м2
8000*0,05=400 м3</t>
  </si>
  <si>
    <t>400*1,3=520 м3
объем а/г в неплотном теле
520*1400/1000=728,0 т</t>
  </si>
  <si>
    <t>Ведомость объемов работ на ремонт 1 км автомобильной дороги III технической категории местного значения города Пыть-Яха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</si>
</sst>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00"/>
  </numFmts>
  <fonts count="4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/>
      <right style="thin">
        <color auto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justify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vertical="center" wrapText="1"/>
    </xf>
    <xf numFmtId="0" fontId="1" fillId="0" borderId="16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7"/>
  <sheetViews>
    <sheetView tabSelected="1" zoomScale="70" zoomScaleNormal="70" zoomScaleSheetLayoutView="100" workbookViewId="0">
      <selection sqref="A1:E1"/>
    </sheetView>
  </sheetViews>
  <sheetFormatPr defaultRowHeight="14.4" x14ac:dyDescent="0.3"/>
  <cols>
    <col min="1" max="1" width="4.109375" customWidth="1"/>
    <col min="2" max="2" width="98.33203125" customWidth="1"/>
    <col min="3" max="3" width="5.33203125" customWidth="1"/>
    <col min="4" max="4" width="12.109375" customWidth="1"/>
    <col min="5" max="5" width="59.44140625" customWidth="1"/>
  </cols>
  <sheetData>
    <row r="1" spans="1:5" ht="15.6" x14ac:dyDescent="0.3">
      <c r="A1" s="49" t="s">
        <v>67</v>
      </c>
      <c r="B1" s="49"/>
      <c r="C1" s="49"/>
      <c r="D1" s="49"/>
      <c r="E1" s="49"/>
    </row>
    <row r="2" spans="1:5" x14ac:dyDescent="0.3">
      <c r="A2" s="50" t="s">
        <v>26</v>
      </c>
      <c r="B2" s="50"/>
      <c r="C2" s="50"/>
      <c r="D2" s="50"/>
      <c r="E2" s="50"/>
    </row>
    <row r="3" spans="1:5" ht="31.2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21</v>
      </c>
    </row>
    <row r="4" spans="1:5" ht="15.6" x14ac:dyDescent="0.3">
      <c r="A4" s="51" t="s">
        <v>4</v>
      </c>
      <c r="B4" s="51"/>
      <c r="C4" s="52"/>
      <c r="D4" s="52"/>
      <c r="E4" s="51"/>
    </row>
    <row r="5" spans="1:5" ht="24" customHeight="1" x14ac:dyDescent="0.3">
      <c r="A5" s="46">
        <v>1</v>
      </c>
      <c r="B5" s="53" t="s">
        <v>28</v>
      </c>
      <c r="C5" s="3" t="s">
        <v>5</v>
      </c>
      <c r="D5" s="4">
        <v>8000</v>
      </c>
      <c r="E5" s="55" t="s">
        <v>65</v>
      </c>
    </row>
    <row r="6" spans="1:5" ht="24" customHeight="1" x14ac:dyDescent="0.3">
      <c r="A6" s="41"/>
      <c r="B6" s="54"/>
      <c r="C6" s="5" t="s">
        <v>6</v>
      </c>
      <c r="D6" s="6">
        <f>D5*0.05</f>
        <v>400</v>
      </c>
      <c r="E6" s="55"/>
    </row>
    <row r="7" spans="1:5" ht="26.25" customHeight="1" x14ac:dyDescent="0.3">
      <c r="A7" s="40">
        <v>2</v>
      </c>
      <c r="B7" s="45" t="s">
        <v>29</v>
      </c>
      <c r="C7" s="7" t="s">
        <v>6</v>
      </c>
      <c r="D7" s="8">
        <f>D6*1.3</f>
        <v>520</v>
      </c>
      <c r="E7" s="56" t="s">
        <v>66</v>
      </c>
    </row>
    <row r="8" spans="1:5" ht="25.5" customHeight="1" x14ac:dyDescent="0.3">
      <c r="A8" s="40"/>
      <c r="B8" s="45"/>
      <c r="C8" s="7" t="s">
        <v>7</v>
      </c>
      <c r="D8" s="6">
        <f>D7*1.4</f>
        <v>728</v>
      </c>
      <c r="E8" s="57"/>
    </row>
    <row r="9" spans="1:5" ht="15.6" x14ac:dyDescent="0.3">
      <c r="A9" s="46">
        <v>3</v>
      </c>
      <c r="B9" s="47" t="s">
        <v>64</v>
      </c>
      <c r="C9" s="9" t="s">
        <v>18</v>
      </c>
      <c r="D9" s="21">
        <f>D36</f>
        <v>40</v>
      </c>
      <c r="E9" s="46" t="s">
        <v>41</v>
      </c>
    </row>
    <row r="10" spans="1:5" ht="15.6" x14ac:dyDescent="0.3">
      <c r="A10" s="41"/>
      <c r="B10" s="48"/>
      <c r="C10" s="10" t="s">
        <v>7</v>
      </c>
      <c r="D10" s="11">
        <f>D38+D40+D42+D45+D49+D51+D54+D57</f>
        <v>0.81162000000000012</v>
      </c>
      <c r="E10" s="40"/>
    </row>
    <row r="11" spans="1:5" ht="31.2" x14ac:dyDescent="0.3">
      <c r="A11" s="2">
        <v>4</v>
      </c>
      <c r="B11" s="31" t="s">
        <v>20</v>
      </c>
      <c r="C11" s="2" t="s">
        <v>7</v>
      </c>
      <c r="D11" s="12">
        <f>D10</f>
        <v>0.81162000000000012</v>
      </c>
      <c r="E11" s="41"/>
    </row>
    <row r="12" spans="1:5" ht="20.25" customHeight="1" x14ac:dyDescent="0.3">
      <c r="A12" s="51" t="s">
        <v>27</v>
      </c>
      <c r="B12" s="51"/>
      <c r="C12" s="51"/>
      <c r="D12" s="52"/>
      <c r="E12" s="51"/>
    </row>
    <row r="13" spans="1:5" ht="24" customHeight="1" x14ac:dyDescent="0.3">
      <c r="A13" s="40">
        <v>5</v>
      </c>
      <c r="B13" s="59" t="s">
        <v>39</v>
      </c>
      <c r="C13" s="13" t="s">
        <v>5</v>
      </c>
      <c r="D13" s="4">
        <f>D5</f>
        <v>8000</v>
      </c>
      <c r="E13" s="55" t="s">
        <v>42</v>
      </c>
    </row>
    <row r="14" spans="1:5" ht="24" customHeight="1" x14ac:dyDescent="0.3">
      <c r="A14" s="41"/>
      <c r="B14" s="60"/>
      <c r="C14" s="14" t="s">
        <v>7</v>
      </c>
      <c r="D14" s="15">
        <f>D13*0.3*1/1000</f>
        <v>2.4</v>
      </c>
      <c r="E14" s="55"/>
    </row>
    <row r="15" spans="1:5" ht="15.6" x14ac:dyDescent="0.3">
      <c r="A15" s="16" t="s">
        <v>23</v>
      </c>
      <c r="B15" s="17" t="s">
        <v>22</v>
      </c>
      <c r="C15" s="2" t="s">
        <v>7</v>
      </c>
      <c r="D15" s="15">
        <f>D14*1.03</f>
        <v>2.472</v>
      </c>
      <c r="E15" s="2" t="s">
        <v>43</v>
      </c>
    </row>
    <row r="16" spans="1:5" ht="25.95" customHeight="1" x14ac:dyDescent="0.3">
      <c r="A16" s="61">
        <v>6</v>
      </c>
      <c r="B16" s="63" t="s">
        <v>24</v>
      </c>
      <c r="C16" s="13" t="s">
        <v>5</v>
      </c>
      <c r="D16" s="4">
        <f>D13</f>
        <v>8000</v>
      </c>
      <c r="E16" s="58" t="s">
        <v>44</v>
      </c>
    </row>
    <row r="17" spans="1:5" ht="25.95" customHeight="1" x14ac:dyDescent="0.3">
      <c r="A17" s="62"/>
      <c r="B17" s="64"/>
      <c r="C17" s="14" t="s">
        <v>7</v>
      </c>
      <c r="D17" s="18">
        <f>D16*2.5*0.03</f>
        <v>600</v>
      </c>
      <c r="E17" s="58"/>
    </row>
    <row r="18" spans="1:5" ht="15.6" x14ac:dyDescent="0.3">
      <c r="A18" s="51" t="s">
        <v>8</v>
      </c>
      <c r="B18" s="51"/>
      <c r="C18" s="51"/>
      <c r="D18" s="51"/>
      <c r="E18" s="51"/>
    </row>
    <row r="19" spans="1:5" ht="23.25" customHeight="1" x14ac:dyDescent="0.3">
      <c r="A19" s="40">
        <v>7</v>
      </c>
      <c r="B19" s="59" t="s">
        <v>39</v>
      </c>
      <c r="C19" s="13" t="s">
        <v>5</v>
      </c>
      <c r="D19" s="4">
        <f>D5</f>
        <v>8000</v>
      </c>
      <c r="E19" s="55" t="s">
        <v>42</v>
      </c>
    </row>
    <row r="20" spans="1:5" ht="25.5" customHeight="1" x14ac:dyDescent="0.3">
      <c r="A20" s="41"/>
      <c r="B20" s="60"/>
      <c r="C20" s="14" t="s">
        <v>7</v>
      </c>
      <c r="D20" s="15">
        <f>D19*0.3*1/1000</f>
        <v>2.4</v>
      </c>
      <c r="E20" s="55"/>
    </row>
    <row r="21" spans="1:5" ht="15.6" x14ac:dyDescent="0.3">
      <c r="A21" s="16" t="s">
        <v>25</v>
      </c>
      <c r="B21" s="17" t="s">
        <v>22</v>
      </c>
      <c r="C21" s="2" t="s">
        <v>7</v>
      </c>
      <c r="D21" s="19">
        <f>D20*1.03</f>
        <v>2.472</v>
      </c>
      <c r="E21" s="36" t="s">
        <v>43</v>
      </c>
    </row>
    <row r="22" spans="1:5" ht="24.6" customHeight="1" x14ac:dyDescent="0.3">
      <c r="A22" s="40">
        <v>8</v>
      </c>
      <c r="B22" s="59" t="s">
        <v>15</v>
      </c>
      <c r="C22" s="20" t="s">
        <v>5</v>
      </c>
      <c r="D22" s="21">
        <f>D19</f>
        <v>8000</v>
      </c>
      <c r="E22" s="65" t="s">
        <v>45</v>
      </c>
    </row>
    <row r="23" spans="1:5" ht="24.6" customHeight="1" x14ac:dyDescent="0.3">
      <c r="A23" s="41"/>
      <c r="B23" s="60"/>
      <c r="C23" s="22" t="s">
        <v>7</v>
      </c>
      <c r="D23" s="1">
        <f>D22*0.05*2.55</f>
        <v>1019.9999999999999</v>
      </c>
      <c r="E23" s="65"/>
    </row>
    <row r="24" spans="1:5" ht="31.2" x14ac:dyDescent="0.3">
      <c r="A24" s="23">
        <v>9</v>
      </c>
      <c r="B24" s="24" t="s">
        <v>11</v>
      </c>
      <c r="C24" s="22" t="s">
        <v>9</v>
      </c>
      <c r="D24" s="25">
        <f>1000</f>
        <v>1000</v>
      </c>
      <c r="E24" s="2" t="s">
        <v>46</v>
      </c>
    </row>
    <row r="25" spans="1:5" ht="15.6" customHeight="1" x14ac:dyDescent="0.3">
      <c r="A25" s="51" t="s">
        <v>10</v>
      </c>
      <c r="B25" s="51"/>
      <c r="C25" s="51"/>
      <c r="D25" s="51"/>
      <c r="E25" s="51"/>
    </row>
    <row r="26" spans="1:5" ht="15.6" x14ac:dyDescent="0.3">
      <c r="A26" s="40">
        <v>10</v>
      </c>
      <c r="B26" s="59" t="s">
        <v>40</v>
      </c>
      <c r="C26" s="20" t="s">
        <v>5</v>
      </c>
      <c r="D26" s="21">
        <f>2000*2</f>
        <v>4000</v>
      </c>
      <c r="E26" s="65" t="s">
        <v>47</v>
      </c>
    </row>
    <row r="27" spans="1:5" ht="15.6" x14ac:dyDescent="0.3">
      <c r="A27" s="41"/>
      <c r="B27" s="60"/>
      <c r="C27" s="22" t="s">
        <v>7</v>
      </c>
      <c r="D27" s="1">
        <f>D8</f>
        <v>728</v>
      </c>
      <c r="E27" s="65"/>
    </row>
    <row r="28" spans="1:5" ht="15.6" x14ac:dyDescent="0.3">
      <c r="A28" s="51" t="s">
        <v>12</v>
      </c>
      <c r="B28" s="51"/>
      <c r="C28" s="51"/>
      <c r="D28" s="51"/>
      <c r="E28" s="51"/>
    </row>
    <row r="29" spans="1:5" ht="15.6" x14ac:dyDescent="0.3">
      <c r="A29" s="23">
        <v>11</v>
      </c>
      <c r="B29" s="37" t="s">
        <v>60</v>
      </c>
      <c r="C29" s="22" t="s">
        <v>5</v>
      </c>
      <c r="D29" s="1">
        <f>300*0.1</f>
        <v>30</v>
      </c>
      <c r="E29" s="46" t="s">
        <v>48</v>
      </c>
    </row>
    <row r="30" spans="1:5" ht="15.6" x14ac:dyDescent="0.3">
      <c r="A30" s="23">
        <v>12</v>
      </c>
      <c r="B30" s="37" t="s">
        <v>61</v>
      </c>
      <c r="C30" s="22" t="s">
        <v>5</v>
      </c>
      <c r="D30" s="1">
        <f>2000*0.1</f>
        <v>200</v>
      </c>
      <c r="E30" s="40"/>
    </row>
    <row r="31" spans="1:5" ht="15.6" x14ac:dyDescent="0.3">
      <c r="A31" s="23">
        <v>13</v>
      </c>
      <c r="B31" s="37" t="s">
        <v>62</v>
      </c>
      <c r="C31" s="22" t="s">
        <v>5</v>
      </c>
      <c r="D31" s="1">
        <f>400*0.1</f>
        <v>40</v>
      </c>
      <c r="E31" s="40"/>
    </row>
    <row r="32" spans="1:5" ht="15.6" x14ac:dyDescent="0.3">
      <c r="A32" s="23">
        <v>14</v>
      </c>
      <c r="B32" s="37" t="s">
        <v>63</v>
      </c>
      <c r="C32" s="22" t="s">
        <v>5</v>
      </c>
      <c r="D32" s="1">
        <f>300*0.1</f>
        <v>30</v>
      </c>
      <c r="E32" s="40"/>
    </row>
    <row r="33" spans="1:5" ht="15.6" x14ac:dyDescent="0.3">
      <c r="A33" s="23">
        <v>15</v>
      </c>
      <c r="B33" s="24" t="s">
        <v>13</v>
      </c>
      <c r="C33" s="22" t="s">
        <v>5</v>
      </c>
      <c r="D33" s="1">
        <f>0.4*4*8*2</f>
        <v>25.6</v>
      </c>
      <c r="E33" s="40"/>
    </row>
    <row r="34" spans="1:5" ht="15.6" x14ac:dyDescent="0.3">
      <c r="A34" s="23">
        <v>16</v>
      </c>
      <c r="B34" s="24" t="s">
        <v>14</v>
      </c>
      <c r="C34" s="22" t="s">
        <v>5</v>
      </c>
      <c r="D34" s="1">
        <f>0.4*4*7*2</f>
        <v>22.400000000000002</v>
      </c>
      <c r="E34" s="41"/>
    </row>
    <row r="35" spans="1:5" ht="15.6" customHeight="1" x14ac:dyDescent="0.3">
      <c r="A35" s="51" t="s">
        <v>16</v>
      </c>
      <c r="B35" s="51"/>
      <c r="C35" s="51"/>
      <c r="D35" s="51"/>
      <c r="E35" s="51"/>
    </row>
    <row r="36" spans="1:5" ht="15.6" customHeight="1" x14ac:dyDescent="0.3">
      <c r="A36" s="23">
        <v>17</v>
      </c>
      <c r="B36" s="24" t="s">
        <v>17</v>
      </c>
      <c r="C36" s="20" t="s">
        <v>18</v>
      </c>
      <c r="D36" s="21">
        <f>D39+D41+D44+D48+D50+D53+D56</f>
        <v>40</v>
      </c>
      <c r="E36" s="65" t="s">
        <v>59</v>
      </c>
    </row>
    <row r="37" spans="1:5" ht="17.399999999999999" customHeight="1" x14ac:dyDescent="0.3">
      <c r="A37" s="46">
        <v>18</v>
      </c>
      <c r="B37" s="66" t="s">
        <v>19</v>
      </c>
      <c r="C37" s="26" t="s">
        <v>18</v>
      </c>
      <c r="D37" s="4">
        <f>D36</f>
        <v>40</v>
      </c>
      <c r="E37" s="65"/>
    </row>
    <row r="38" spans="1:5" ht="17.399999999999999" customHeight="1" x14ac:dyDescent="0.3">
      <c r="A38" s="41"/>
      <c r="B38" s="66"/>
      <c r="C38" s="23" t="s">
        <v>7</v>
      </c>
      <c r="D38" s="27">
        <f>D37*16.7/1000</f>
        <v>0.66800000000000004</v>
      </c>
      <c r="E38" s="65"/>
    </row>
    <row r="39" spans="1:5" ht="31.2" x14ac:dyDescent="0.3">
      <c r="A39" s="38">
        <v>19</v>
      </c>
      <c r="B39" s="28" t="s">
        <v>30</v>
      </c>
      <c r="C39" s="26" t="s">
        <v>18</v>
      </c>
      <c r="D39" s="4">
        <v>8</v>
      </c>
      <c r="E39" s="65"/>
    </row>
    <row r="40" spans="1:5" ht="15.6" x14ac:dyDescent="0.3">
      <c r="A40" s="39"/>
      <c r="B40" s="32" t="s">
        <v>49</v>
      </c>
      <c r="C40" s="29" t="s">
        <v>7</v>
      </c>
      <c r="D40" s="27">
        <f>D39*3.61/1000</f>
        <v>2.8879999999999999E-2</v>
      </c>
      <c r="E40" s="65"/>
    </row>
    <row r="41" spans="1:5" ht="31.2" x14ac:dyDescent="0.3">
      <c r="A41" s="38">
        <v>20</v>
      </c>
      <c r="B41" s="33" t="s">
        <v>31</v>
      </c>
      <c r="C41" s="26" t="s">
        <v>18</v>
      </c>
      <c r="D41" s="26">
        <v>8</v>
      </c>
      <c r="E41" s="65"/>
    </row>
    <row r="42" spans="1:5" ht="15.6" x14ac:dyDescent="0.3">
      <c r="A42" s="44"/>
      <c r="B42" s="34" t="s">
        <v>50</v>
      </c>
      <c r="C42" s="40" t="s">
        <v>7</v>
      </c>
      <c r="D42" s="40">
        <f>D41*3.61/1000</f>
        <v>2.8879999999999999E-2</v>
      </c>
      <c r="E42" s="65"/>
    </row>
    <row r="43" spans="1:5" ht="15.6" x14ac:dyDescent="0.3">
      <c r="A43" s="39"/>
      <c r="B43" s="35" t="s">
        <v>51</v>
      </c>
      <c r="C43" s="40"/>
      <c r="D43" s="40"/>
      <c r="E43" s="65"/>
    </row>
    <row r="44" spans="1:5" ht="31.2" x14ac:dyDescent="0.3">
      <c r="A44" s="38">
        <v>21</v>
      </c>
      <c r="B44" s="33" t="s">
        <v>32</v>
      </c>
      <c r="C44" s="26" t="s">
        <v>18</v>
      </c>
      <c r="D44" s="30">
        <v>6</v>
      </c>
      <c r="E44" s="65"/>
    </row>
    <row r="45" spans="1:5" ht="15.6" x14ac:dyDescent="0.3">
      <c r="A45" s="44"/>
      <c r="B45" s="34" t="s">
        <v>52</v>
      </c>
      <c r="C45" s="40" t="s">
        <v>7</v>
      </c>
      <c r="D45" s="42">
        <f>D44*3.46/1000</f>
        <v>2.0759999999999997E-2</v>
      </c>
      <c r="E45" s="65"/>
    </row>
    <row r="46" spans="1:5" ht="15.6" x14ac:dyDescent="0.3">
      <c r="A46" s="44"/>
      <c r="B46" s="34" t="s">
        <v>53</v>
      </c>
      <c r="C46" s="40"/>
      <c r="D46" s="42"/>
      <c r="E46" s="65"/>
    </row>
    <row r="47" spans="1:5" ht="15.6" x14ac:dyDescent="0.3">
      <c r="A47" s="39"/>
      <c r="B47" s="35" t="s">
        <v>54</v>
      </c>
      <c r="C47" s="41"/>
      <c r="D47" s="43"/>
      <c r="E47" s="65"/>
    </row>
    <row r="48" spans="1:5" ht="31.2" x14ac:dyDescent="0.3">
      <c r="A48" s="38">
        <v>22</v>
      </c>
      <c r="B48" s="33" t="s">
        <v>33</v>
      </c>
      <c r="C48" s="26" t="s">
        <v>18</v>
      </c>
      <c r="D48" s="30">
        <v>8</v>
      </c>
      <c r="E48" s="65"/>
    </row>
    <row r="49" spans="1:5" ht="15.6" x14ac:dyDescent="0.3">
      <c r="A49" s="39"/>
      <c r="B49" s="35" t="s">
        <v>55</v>
      </c>
      <c r="C49" s="23" t="s">
        <v>7</v>
      </c>
      <c r="D49" s="27">
        <f>D48*4.5/1000</f>
        <v>3.5999999999999997E-2</v>
      </c>
      <c r="E49" s="65"/>
    </row>
    <row r="50" spans="1:5" ht="31.2" x14ac:dyDescent="0.3">
      <c r="A50" s="38">
        <v>23</v>
      </c>
      <c r="B50" s="33" t="s">
        <v>34</v>
      </c>
      <c r="C50" s="26" t="s">
        <v>18</v>
      </c>
      <c r="D50" s="30">
        <v>4</v>
      </c>
      <c r="E50" s="65"/>
    </row>
    <row r="51" spans="1:5" ht="15.6" x14ac:dyDescent="0.3">
      <c r="A51" s="44"/>
      <c r="B51" s="34" t="s">
        <v>35</v>
      </c>
      <c r="C51" s="40" t="s">
        <v>7</v>
      </c>
      <c r="D51" s="42">
        <f>D50*3.52/1000</f>
        <v>1.4080000000000001E-2</v>
      </c>
      <c r="E51" s="65"/>
    </row>
    <row r="52" spans="1:5" ht="15.6" x14ac:dyDescent="0.3">
      <c r="A52" s="39"/>
      <c r="B52" s="35" t="s">
        <v>36</v>
      </c>
      <c r="C52" s="41"/>
      <c r="D52" s="43"/>
      <c r="E52" s="65"/>
    </row>
    <row r="53" spans="1:5" ht="31.2" x14ac:dyDescent="0.3">
      <c r="A53" s="38">
        <v>24</v>
      </c>
      <c r="B53" s="33" t="s">
        <v>37</v>
      </c>
      <c r="C53" s="26" t="s">
        <v>18</v>
      </c>
      <c r="D53" s="30">
        <v>4</v>
      </c>
      <c r="E53" s="65"/>
    </row>
    <row r="54" spans="1:5" ht="15.6" x14ac:dyDescent="0.3">
      <c r="A54" s="44"/>
      <c r="B54" s="34" t="s">
        <v>56</v>
      </c>
      <c r="C54" s="40" t="s">
        <v>7</v>
      </c>
      <c r="D54" s="42">
        <f>D53*1.95/1000</f>
        <v>7.7999999999999996E-3</v>
      </c>
      <c r="E54" s="65"/>
    </row>
    <row r="55" spans="1:5" ht="15.6" x14ac:dyDescent="0.3">
      <c r="A55" s="39"/>
      <c r="B55" s="35" t="s">
        <v>57</v>
      </c>
      <c r="C55" s="41"/>
      <c r="D55" s="43"/>
      <c r="E55" s="65"/>
    </row>
    <row r="56" spans="1:5" ht="31.2" x14ac:dyDescent="0.3">
      <c r="A56" s="38">
        <v>25</v>
      </c>
      <c r="B56" s="33" t="s">
        <v>38</v>
      </c>
      <c r="C56" s="26" t="s">
        <v>18</v>
      </c>
      <c r="D56" s="30">
        <v>2</v>
      </c>
      <c r="E56" s="65"/>
    </row>
    <row r="57" spans="1:5" ht="15.6" x14ac:dyDescent="0.3">
      <c r="A57" s="39"/>
      <c r="B57" s="35" t="s">
        <v>58</v>
      </c>
      <c r="C57" s="23" t="s">
        <v>7</v>
      </c>
      <c r="D57" s="27">
        <f>D56*3.61/1000</f>
        <v>7.2199999999999999E-3</v>
      </c>
      <c r="E57" s="65"/>
    </row>
  </sheetData>
  <mergeCells count="51">
    <mergeCell ref="E36:E57"/>
    <mergeCell ref="A18:E18"/>
    <mergeCell ref="A25:E25"/>
    <mergeCell ref="A28:E28"/>
    <mergeCell ref="A35:E35"/>
    <mergeCell ref="E22:E23"/>
    <mergeCell ref="E26:E27"/>
    <mergeCell ref="E29:E34"/>
    <mergeCell ref="A53:A55"/>
    <mergeCell ref="A37:A38"/>
    <mergeCell ref="A39:A40"/>
    <mergeCell ref="B37:B38"/>
    <mergeCell ref="A26:A27"/>
    <mergeCell ref="B26:B27"/>
    <mergeCell ref="A22:A23"/>
    <mergeCell ref="B22:B23"/>
    <mergeCell ref="E13:E14"/>
    <mergeCell ref="E16:E17"/>
    <mergeCell ref="E19:E20"/>
    <mergeCell ref="A12:E12"/>
    <mergeCell ref="A13:A14"/>
    <mergeCell ref="B13:B14"/>
    <mergeCell ref="A16:A17"/>
    <mergeCell ref="B16:B17"/>
    <mergeCell ref="A19:A20"/>
    <mergeCell ref="B19:B20"/>
    <mergeCell ref="A7:A8"/>
    <mergeCell ref="B7:B8"/>
    <mergeCell ref="A9:A10"/>
    <mergeCell ref="B9:B10"/>
    <mergeCell ref="A1:E1"/>
    <mergeCell ref="A2:E2"/>
    <mergeCell ref="A4:E4"/>
    <mergeCell ref="A5:A6"/>
    <mergeCell ref="B5:B6"/>
    <mergeCell ref="E5:E6"/>
    <mergeCell ref="E7:E8"/>
    <mergeCell ref="E9:E11"/>
    <mergeCell ref="A56:A57"/>
    <mergeCell ref="C54:C55"/>
    <mergeCell ref="D54:D55"/>
    <mergeCell ref="C42:C43"/>
    <mergeCell ref="D42:D43"/>
    <mergeCell ref="C45:C47"/>
    <mergeCell ref="D45:D47"/>
    <mergeCell ref="C51:C52"/>
    <mergeCell ref="D51:D52"/>
    <mergeCell ref="A44:A47"/>
    <mergeCell ref="A48:A49"/>
    <mergeCell ref="A50:A52"/>
    <mergeCell ref="A41:A43"/>
  </mergeCells>
  <pageMargins left="0.25" right="0.25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СВОР Общий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2024-11-25T07:08:24Z</cp:lastPrinted>
  <dcterms:created xsi:type="dcterms:W3CDTF">2024-08-19T06:00:29Z</dcterms:created>
  <dcterms:modified xsi:type="dcterms:W3CDTF">2024-11-28T15:01:15Z</dcterms:modified>
</cp:coreProperties>
</file>