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ХМАО\Мун\Пыть-Ях\Нормативы\"/>
    </mc:Choice>
  </mc:AlternateContent>
  <xr:revisionPtr revIDLastSave="0" documentId="13_ncr:1_{E1148982-3ECA-4A7C-BA2C-6C8C09BF919B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СВОР Общий" sheetId="5" r:id="rId1"/>
  </sheets>
  <definedNames>
    <definedName name="_xlnm.Print_Area" localSheetId="0">'СВОР Общий'!$A$1:$E$88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5" l="1"/>
  <c r="D51" i="5"/>
  <c r="D42" i="5"/>
  <c r="D47" i="5"/>
  <c r="D16" i="5"/>
  <c r="D55" i="5"/>
  <c r="D56" i="5"/>
  <c r="D57" i="5" s="1"/>
  <c r="D45" i="5"/>
  <c r="D49" i="5"/>
  <c r="D50" i="5" s="1"/>
  <c r="D43" i="5"/>
  <c r="D44" i="5" s="1"/>
  <c r="D41" i="5"/>
  <c r="D38" i="5"/>
  <c r="D24" i="5"/>
  <c r="D25" i="5" s="1"/>
  <c r="D26" i="5" s="1"/>
  <c r="D36" i="5"/>
  <c r="D32" i="5"/>
  <c r="D33" i="5" s="1"/>
  <c r="D34" i="5" s="1"/>
  <c r="D31" i="5"/>
  <c r="D28" i="5"/>
  <c r="D29" i="5" s="1"/>
  <c r="D39" i="5" l="1"/>
  <c r="D40" i="5" s="1"/>
  <c r="D10" i="5" l="1"/>
  <c r="D11" i="5" s="1"/>
  <c r="D88" i="5"/>
  <c r="D85" i="5"/>
  <c r="D82" i="5"/>
  <c r="D80" i="5"/>
  <c r="D76" i="5"/>
  <c r="D73" i="5"/>
  <c r="D71" i="5"/>
  <c r="D67" i="5"/>
  <c r="D68" i="5" s="1"/>
  <c r="D69" i="5" s="1"/>
  <c r="D65" i="5"/>
  <c r="D64" i="5"/>
  <c r="D63" i="5"/>
  <c r="D62" i="5"/>
  <c r="D61" i="5"/>
  <c r="D60" i="5"/>
  <c r="D13" i="5"/>
  <c r="D17" i="5"/>
  <c r="D18" i="5" s="1"/>
  <c r="D19" i="5" s="1"/>
  <c r="D6" i="5" l="1"/>
  <c r="D21" i="5"/>
  <c r="D14" i="5"/>
  <c r="D5" i="5" l="1"/>
  <c r="D7" i="5" l="1"/>
</calcChain>
</file>

<file path=xl/sharedStrings.xml><?xml version="1.0" encoding="utf-8"?>
<sst xmlns="http://schemas.openxmlformats.org/spreadsheetml/2006/main" count="179" uniqueCount="101">
  <si>
    <t>N п/п</t>
  </si>
  <si>
    <t>Наименование, необходимый перечень работ с указанием марки материалов и параметров конструкций</t>
  </si>
  <si>
    <t>Ед. изм.</t>
  </si>
  <si>
    <t>Объем</t>
  </si>
  <si>
    <t>Подготовительные работы</t>
  </si>
  <si>
    <t>м2</t>
  </si>
  <si>
    <t>т</t>
  </si>
  <si>
    <t>Нанесение горизонтальной дорожной разметки со световозвращающими элементами термопластиком</t>
  </si>
  <si>
    <t>Линия 1.14.1, ширина линии 0,4 м (белый)</t>
  </si>
  <si>
    <t>Линия 1.14.1, ширина линии 0,4 м (желтый)</t>
  </si>
  <si>
    <t>Установка дорожных знаков</t>
  </si>
  <si>
    <t>Установка дорожных знаков бесфундаментных: на металлических стойках</t>
  </si>
  <si>
    <t>шт.</t>
  </si>
  <si>
    <t>Стойка металлическая для дорожного знака, диаметр 57 мм / Стойка металлическая для дорожного знака  (СКМ 2.45) масса стойки 16,7 кг</t>
  </si>
  <si>
    <t>Погрузка и вывоз демонтируемых дорожных знаков и стоек на расстояние 3 км c вывозом мусора на полигон ТБО</t>
  </si>
  <si>
    <t>Демонтаж дорожных знаков с металлическими стойками (СКМ 2.45, масса стойки 16,7 кг).</t>
  </si>
  <si>
    <t>Устройство покрытия</t>
  </si>
  <si>
    <t>Устройство покрытия толщиной 5 см из ЩМА-8 на ПБВ 130, плотность 2,55 т/м3, асфальтоукладчиком 2 типоразмера с применением перегружателя смеси, с учетом транспортировки материалов 30 км</t>
  </si>
  <si>
    <t>Формула расчета, расчет объемов работ и расхода материалов</t>
  </si>
  <si>
    <t>Производство работ на одной половине проезжей части дороги при систематическом движении автомобильного транспорта по другой.</t>
  </si>
  <si>
    <t>Устройство слоя основания из щебеночно-песчаной смеси С5 М800, толщиной 10 см, с учетом транспортировки материалов на 30 км</t>
  </si>
  <si>
    <t>5.1</t>
  </si>
  <si>
    <t>- битумная эмульсия с коэф. технологических потерь=1,03</t>
  </si>
  <si>
    <t>Устройство нижнего слоя покрытия толщиной 6,0 см из асфальтобетонной смеси А22Нн на БНД 100/130, плотность 2,50 т/м3, асфальтоукладчиком 2 типоразмера, с учетом транспортировки материалов 30 км</t>
  </si>
  <si>
    <t>7.1</t>
  </si>
  <si>
    <t>4.1</t>
  </si>
  <si>
    <t>м3</t>
  </si>
  <si>
    <t>-  щебеночно-песчаная смесиь С5 М800, плотность 1600 кг/м3, Купл.=1,26</t>
  </si>
  <si>
    <t>9.1</t>
  </si>
  <si>
    <t>Знаки дорожные на оцинкованной подоснове со световозвращающей пленкой приоритета, размером 700x700 мм, со световозвращающей пленкой тип А</t>
  </si>
  <si>
    <t>Знак дорожный на оцинкованной подоснове со световозвращающей пленкой особых предписаний, размером 700х700 мм, со световозвращающей пленкой тип А</t>
  </si>
  <si>
    <t>Знак дорожный на оцинкованной подоснове со световозвращающей пленкой запрещающий, диаметр круга 700 мм, со световозвращающей пленкой тип А</t>
  </si>
  <si>
    <t>Знак дорожный на оцинкованной подоснове со световозвращающей пленкой особых предписаний, размером 900x600 мм, со световозвращающей пленкой тип А</t>
  </si>
  <si>
    <t>Знак дорожный на оцинкованной подоснове со световозвращающей пленкой предупреждающий, размер 900х900х900 мм, со световозвращающей пленкой тип А</t>
  </si>
  <si>
    <t>1.17 Искусственная неровность – 2 шт;</t>
  </si>
  <si>
    <t>1.23 Дети – 2 шт.</t>
  </si>
  <si>
    <t>Знаки дорожные на оцинкованной подоснове со световозвращающей пленкой дополнительной информации, прямоугольной формы размером 350х700 мм, со световозвращающей пленкой тип А</t>
  </si>
  <si>
    <t>Знаки дорожные на оцинкованной подоснове со световозвращающей пленкой дополнительной информации, размером 700x700 мм, со световозвращающей пленкой тип А</t>
  </si>
  <si>
    <t>Розлив битумной эмульсии (ЭБДК Б по ГОСТ Р 58952.1-2020) в объеме 0,7 л/м2 - битумная эмульсия, плотность 1,0 кг/л - битумная эмульсия, с учетом транспортировки 30 км</t>
  </si>
  <si>
    <t>Розлив битумной эмульсии (ЭБДК Б по ГОСТ Р 58952.1-2020) в объеме 0,3 л/м2 - битумная эмульсия, плотность 1,0 кг/л, с учетом транспортировки 30 км</t>
  </si>
  <si>
    <t>усредненное количество на 8000 м2:
линия 1.1 - 300 п.м
линия 1.2. - 2000 п.м
линия 1.5 - 400 п.м
линия 1.6 - 300 п.м
линия 1.14.1 (0,4*4 = 1,6 м2) - 16 полос белая, 14 - желтая</t>
  </si>
  <si>
    <t>Линия 1.1, ширина линии 0,1 м длина 300 м</t>
  </si>
  <si>
    <t>Линия 1.2, ширина линии 0,1 м длина 2000 м</t>
  </si>
  <si>
    <t>Линия 1.5, ширина линии 0,1 м длина 400 м</t>
  </si>
  <si>
    <t>Линия 1.6, ширина линии 0,1 м длина 300 м</t>
  </si>
  <si>
    <t>усредненное количество знаков на 1 полосу движения в населнном пункте
40 шт.</t>
  </si>
  <si>
    <t>2.1 Главная дорога – 8 шт.</t>
  </si>
  <si>
    <t>5.19.1 Пешеходный переход – 4 шт;</t>
  </si>
  <si>
    <t>5.19.2 Пешеходный переход – 4 шт;</t>
  </si>
  <si>
    <t>3.2 Движение запрещено – 2 шт;</t>
  </si>
  <si>
    <t>3.24 Ограничение максимальной скорости – 2 шт;</t>
  </si>
  <si>
    <t>3.27 Остановка запрещена –2 шт.</t>
  </si>
  <si>
    <t>5.16 Место остановки автобуса и(или) троллейбуса – 8 шт.</t>
  </si>
  <si>
    <t>8.3.1 Направление действия – 2 шт;</t>
  </si>
  <si>
    <t>8.3.2 Направление действия – 2 шт;</t>
  </si>
  <si>
    <t>8.13 Направление главной дороги – 2 шт.</t>
  </si>
  <si>
    <t>усредненное количество знаков на 1 км в населнном пункте
40 шт.</t>
  </si>
  <si>
    <t>100 % от площади ремонтируемого покрытия
8000 м2
8000*0,7*1,0/1000=5,6 т</t>
  </si>
  <si>
    <t>5,6*1,03=5,768 т</t>
  </si>
  <si>
    <t>100 % от площади ремонтируемого покрытия
8000 м2
8000*0,3*1,0/1000=2,4 т</t>
  </si>
  <si>
    <t>2,4*1,03=2,472 т</t>
  </si>
  <si>
    <t>100 % от площади ремонтируемого покрытия
8000 м2
8000*0,05*2,55=1020 т</t>
  </si>
  <si>
    <t>Автобусные остановки (2 шт.)</t>
  </si>
  <si>
    <t>10.1</t>
  </si>
  <si>
    <t>12.1</t>
  </si>
  <si>
    <t>Устройство слоя основания из щебеночно-песчаной смеси С5 М800, толщиной 15 см, с учетом транспортировки материалов на 30 км</t>
  </si>
  <si>
    <t>Заездной карман (2 шт.)</t>
  </si>
  <si>
    <t>Посадочная площадка и площадка ожидания (2 шт.)</t>
  </si>
  <si>
    <t>14.1</t>
  </si>
  <si>
    <t>Установка бортового камня БР 100.30.18</t>
  </si>
  <si>
    <t>м</t>
  </si>
  <si>
    <t>Установка металлического автопавильона</t>
  </si>
  <si>
    <t>шт</t>
  </si>
  <si>
    <t>Тротуары</t>
  </si>
  <si>
    <t>8000*0,1=800 м3 - объем в плотном теле,
800*1,26=1008 м3 - объем в неплотном теле,
108*1,6=1 612,8 т</t>
  </si>
  <si>
    <t>168 м2
168*0,7*1,0/1000=0,12 т</t>
  </si>
  <si>
    <t>12*1,03=0,121 т</t>
  </si>
  <si>
    <t>168 м2
168*0,06*2,5=25,2 т</t>
  </si>
  <si>
    <t>168 м2
168*0,3*1,0/1000=0,0504 т</t>
  </si>
  <si>
    <t>0,0504*1,03=0,052 т</t>
  </si>
  <si>
    <t>168 м2
168*0,05*2,55=21,42 т</t>
  </si>
  <si>
    <t>2000 п.м</t>
  </si>
  <si>
    <t>(15+13+15+3+3+15)*2=128 п.м</t>
  </si>
  <si>
    <t>17.1</t>
  </si>
  <si>
    <t>Устройство слоя основания из щебеночно-песчаной смеси С5 М800, толщиной 5 см, с учетом транспортировки материалов на 30 км</t>
  </si>
  <si>
    <t>2000 м2
2000*0,05*2,5=250 т</t>
  </si>
  <si>
    <t>Устройство нижнего слоя покрытия толщиной 8,0 см из асфальтобетонной смеси А22Нн на БНД 100/130, плотность 2,50 т/м3, асфальтоукладчиком 2 типоразмера, с учетом транспортировки материалов 30 км</t>
  </si>
  <si>
    <t>100 % от площади ремонтируемого покрытия
8000 м2
8000*0,08*2,5=1600 т</t>
  </si>
  <si>
    <t>((15+15)/2+13)*3*2*0,1=16,8 м3 - объем в плотном теле,
800*1,26=21,168 м3 - объем в неплотном теле,
21,168*1,6=33,87 т</t>
  </si>
  <si>
    <t>78 м2
78*0,05*2,5=9,75 т</t>
  </si>
  <si>
    <t>13*3*2*0,15=11,7 м3 - объем в плотном теле,
11,7*1,46=17,082 т</t>
  </si>
  <si>
    <t>-  щебеночно-песчаная смесиь С5 М800, плотность 1460 кг/м3</t>
  </si>
  <si>
    <t>Устройство покрытия толщиной 5 см из А8Вн, плотность 2,5 т/м3, вручную, с учетом транспортировки материалов 30 км</t>
  </si>
  <si>
    <t>2000*0,4*0,05=40 м3 - объем укрепления в плотном теле</t>
  </si>
  <si>
    <t>2 шт.
0,8*2=1,6 т</t>
  </si>
  <si>
    <t>Розлив битумной эмульсии (ЭБДК Б по ГОСТ Р 58952.1-2020) в объеме 0,65 л/м2 - битумная эмульсия, плотность 1,0 кг/л, с учетом транспортировки 30 км</t>
  </si>
  <si>
    <t>78 м2
78*0,65*1,0/1000=0,0507 т</t>
  </si>
  <si>
    <t>2000*0,15=300 м3 - объем в плотном теле,
300*1,46=438 т</t>
  </si>
  <si>
    <t>Розлив битумной эмульсии (ЭБДК Б по ГОСТ Р 58952.1-2020) в объеме 0,65 л/м2 - битумная эмульсия, плотность 1,0 кг/л - битумная эмульсия, с учетом транспортировки 30 км</t>
  </si>
  <si>
    <t>2000 м2
2000*0,65*1,0/1000=1,3 т</t>
  </si>
  <si>
    <t>Ведомость объемов работ на капитальный ремонт 1 км автомобильной дороги III технической категории местного значения города Пыть-Яха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</si>
</sst>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#,##0.00000"/>
    <numFmt numFmtId="166" formatCode="#,##0.000"/>
    <numFmt numFmtId="167" formatCode="0.0000"/>
    <numFmt numFmtId="168" formatCode="#,##0.0"/>
  </numFmts>
  <fonts count="6" x14ac:knownFonts="1">
    <font>
      <sz val="11"/>
      <color theme="1"/>
      <name val="Calibri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7" fontId="1" fillId="0" borderId="4" xfId="0" applyNumberFormat="1" applyFont="1" applyFill="1" applyBorder="1" applyAlignment="1">
      <alignment horizontal="center" vertical="center" wrapText="1"/>
    </xf>
    <xf numFmtId="168" fontId="1" fillId="0" borderId="4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88"/>
  <sheetViews>
    <sheetView tabSelected="1" view="pageBreakPreview" zoomScaleNormal="100" zoomScaleSheetLayoutView="100" workbookViewId="0">
      <selection activeCell="E3" sqref="E3"/>
    </sheetView>
  </sheetViews>
  <sheetFormatPr defaultRowHeight="14.4" x14ac:dyDescent="0.3"/>
  <cols>
    <col min="1" max="1" width="5.6640625" customWidth="1"/>
    <col min="2" max="2" width="98" customWidth="1"/>
    <col min="3" max="3" width="6.21875" customWidth="1"/>
    <col min="4" max="4" width="9.21875" customWidth="1"/>
    <col min="5" max="5" width="58.77734375" customWidth="1"/>
  </cols>
  <sheetData>
    <row r="1" spans="1:5" ht="15.6" x14ac:dyDescent="0.3">
      <c r="A1" s="68" t="s">
        <v>100</v>
      </c>
      <c r="B1" s="68"/>
      <c r="C1" s="68"/>
      <c r="D1" s="68"/>
      <c r="E1" s="68"/>
    </row>
    <row r="2" spans="1:5" x14ac:dyDescent="0.3">
      <c r="A2" s="69" t="s">
        <v>19</v>
      </c>
      <c r="B2" s="69"/>
      <c r="C2" s="69"/>
      <c r="D2" s="69"/>
      <c r="E2" s="69"/>
    </row>
    <row r="3" spans="1:5" ht="31.2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18</v>
      </c>
    </row>
    <row r="4" spans="1:5" ht="15.6" x14ac:dyDescent="0.3">
      <c r="A4" s="46" t="s">
        <v>4</v>
      </c>
      <c r="B4" s="46"/>
      <c r="C4" s="70"/>
      <c r="D4" s="46"/>
      <c r="E4" s="46"/>
    </row>
    <row r="5" spans="1:5" ht="15.6" customHeight="1" x14ac:dyDescent="0.3">
      <c r="A5" s="62">
        <v>1</v>
      </c>
      <c r="B5" s="71" t="s">
        <v>15</v>
      </c>
      <c r="C5" s="7" t="s">
        <v>12</v>
      </c>
      <c r="D5" s="7">
        <f>D67</f>
        <v>40</v>
      </c>
      <c r="E5" s="47" t="s">
        <v>56</v>
      </c>
    </row>
    <row r="6" spans="1:5" ht="15.6" x14ac:dyDescent="0.3">
      <c r="A6" s="64"/>
      <c r="B6" s="72"/>
      <c r="C6" s="8" t="s">
        <v>6</v>
      </c>
      <c r="D6" s="38">
        <f>D69+D71+D73+D76+D80+D82+D85+D88</f>
        <v>0.81162000000000012</v>
      </c>
      <c r="E6" s="48"/>
    </row>
    <row r="7" spans="1:5" ht="31.2" x14ac:dyDescent="0.3">
      <c r="A7" s="1">
        <v>2</v>
      </c>
      <c r="B7" s="13" t="s">
        <v>14</v>
      </c>
      <c r="C7" s="4" t="s">
        <v>6</v>
      </c>
      <c r="D7" s="9">
        <f>D6</f>
        <v>0.81162000000000012</v>
      </c>
      <c r="E7" s="49"/>
    </row>
    <row r="8" spans="1:5" ht="15.6" x14ac:dyDescent="0.3">
      <c r="A8" s="46" t="s">
        <v>16</v>
      </c>
      <c r="B8" s="46"/>
      <c r="C8" s="46"/>
      <c r="D8" s="46"/>
      <c r="E8" s="46"/>
    </row>
    <row r="9" spans="1:5" ht="15.6" x14ac:dyDescent="0.3">
      <c r="A9" s="65">
        <v>4</v>
      </c>
      <c r="B9" s="60" t="s">
        <v>20</v>
      </c>
      <c r="C9" s="2" t="s">
        <v>5</v>
      </c>
      <c r="D9" s="2">
        <v>8000</v>
      </c>
      <c r="E9" s="62" t="s">
        <v>74</v>
      </c>
    </row>
    <row r="10" spans="1:5" ht="15.6" x14ac:dyDescent="0.3">
      <c r="A10" s="66"/>
      <c r="B10" s="61"/>
      <c r="C10" s="4" t="s">
        <v>26</v>
      </c>
      <c r="D10" s="14">
        <f>D9*0.1</f>
        <v>800</v>
      </c>
      <c r="E10" s="63"/>
    </row>
    <row r="11" spans="1:5" ht="15.6" x14ac:dyDescent="0.3">
      <c r="A11" s="10" t="s">
        <v>25</v>
      </c>
      <c r="B11" s="11" t="s">
        <v>27</v>
      </c>
      <c r="C11" s="1" t="s">
        <v>6</v>
      </c>
      <c r="D11" s="5">
        <f>D10*1.6*1.26</f>
        <v>1612.8</v>
      </c>
      <c r="E11" s="64"/>
    </row>
    <row r="12" spans="1:5" ht="15.6" x14ac:dyDescent="0.3">
      <c r="A12" s="63">
        <v>5</v>
      </c>
      <c r="B12" s="60" t="s">
        <v>38</v>
      </c>
      <c r="C12" s="2" t="s">
        <v>5</v>
      </c>
      <c r="D12" s="2">
        <v>8000</v>
      </c>
      <c r="E12" s="64" t="s">
        <v>57</v>
      </c>
    </row>
    <row r="13" spans="1:5" ht="15.6" x14ac:dyDescent="0.3">
      <c r="A13" s="64"/>
      <c r="B13" s="61"/>
      <c r="C13" s="4" t="s">
        <v>6</v>
      </c>
      <c r="D13" s="14">
        <f>D12*0.7*1/1000</f>
        <v>5.6</v>
      </c>
      <c r="E13" s="67"/>
    </row>
    <row r="14" spans="1:5" ht="15.6" x14ac:dyDescent="0.3">
      <c r="A14" s="10" t="s">
        <v>21</v>
      </c>
      <c r="B14" s="11" t="s">
        <v>22</v>
      </c>
      <c r="C14" s="1" t="s">
        <v>6</v>
      </c>
      <c r="D14" s="12">
        <f>D13*1.03</f>
        <v>5.7679999999999998</v>
      </c>
      <c r="E14" s="15" t="s">
        <v>58</v>
      </c>
    </row>
    <row r="15" spans="1:5" ht="25.2" customHeight="1" x14ac:dyDescent="0.3">
      <c r="A15" s="63">
        <v>6</v>
      </c>
      <c r="B15" s="60" t="s">
        <v>86</v>
      </c>
      <c r="C15" s="2" t="s">
        <v>5</v>
      </c>
      <c r="D15" s="3">
        <v>8000</v>
      </c>
      <c r="E15" s="67" t="s">
        <v>87</v>
      </c>
    </row>
    <row r="16" spans="1:5" ht="25.2" customHeight="1" x14ac:dyDescent="0.3">
      <c r="A16" s="64"/>
      <c r="B16" s="61"/>
      <c r="C16" s="4" t="s">
        <v>6</v>
      </c>
      <c r="D16" s="5">
        <f>D15*0.08*2.5</f>
        <v>1600</v>
      </c>
      <c r="E16" s="67"/>
    </row>
    <row r="17" spans="1:5" ht="15.6" x14ac:dyDescent="0.3">
      <c r="A17" s="63">
        <v>7</v>
      </c>
      <c r="B17" s="60" t="s">
        <v>39</v>
      </c>
      <c r="C17" s="2" t="s">
        <v>5</v>
      </c>
      <c r="D17" s="2">
        <f>D15</f>
        <v>8000</v>
      </c>
      <c r="E17" s="56" t="s">
        <v>59</v>
      </c>
    </row>
    <row r="18" spans="1:5" ht="15.6" x14ac:dyDescent="0.3">
      <c r="A18" s="64"/>
      <c r="B18" s="61"/>
      <c r="C18" s="4" t="s">
        <v>6</v>
      </c>
      <c r="D18" s="4">
        <f>D17*0.3*1/1000</f>
        <v>2.4</v>
      </c>
      <c r="E18" s="56"/>
    </row>
    <row r="19" spans="1:5" ht="15.6" x14ac:dyDescent="0.3">
      <c r="A19" s="10" t="s">
        <v>24</v>
      </c>
      <c r="B19" s="11" t="s">
        <v>22</v>
      </c>
      <c r="C19" s="1" t="s">
        <v>6</v>
      </c>
      <c r="D19" s="12">
        <f>D18*1.03</f>
        <v>2.472</v>
      </c>
      <c r="E19" s="15" t="s">
        <v>60</v>
      </c>
    </row>
    <row r="20" spans="1:5" ht="27" customHeight="1" x14ac:dyDescent="0.3">
      <c r="A20" s="63">
        <v>8</v>
      </c>
      <c r="B20" s="60" t="s">
        <v>17</v>
      </c>
      <c r="C20" s="2" t="s">
        <v>5</v>
      </c>
      <c r="D20" s="3">
        <v>8000</v>
      </c>
      <c r="E20" s="53" t="s">
        <v>61</v>
      </c>
    </row>
    <row r="21" spans="1:5" ht="27" customHeight="1" x14ac:dyDescent="0.3">
      <c r="A21" s="64"/>
      <c r="B21" s="61"/>
      <c r="C21" s="4" t="s">
        <v>6</v>
      </c>
      <c r="D21" s="5">
        <f>D20*0.05*2.55</f>
        <v>1019.9999999999999</v>
      </c>
      <c r="E21" s="53"/>
    </row>
    <row r="22" spans="1:5" ht="15.6" x14ac:dyDescent="0.3">
      <c r="A22" s="46" t="s">
        <v>62</v>
      </c>
      <c r="B22" s="46"/>
      <c r="C22" s="46"/>
      <c r="D22" s="46"/>
      <c r="E22" s="46"/>
    </row>
    <row r="23" spans="1:5" ht="16.2" x14ac:dyDescent="0.3">
      <c r="A23" s="57" t="s">
        <v>66</v>
      </c>
      <c r="B23" s="58"/>
      <c r="C23" s="58"/>
      <c r="D23" s="58"/>
      <c r="E23" s="59"/>
    </row>
    <row r="24" spans="1:5" ht="15.6" x14ac:dyDescent="0.3">
      <c r="A24" s="65">
        <v>9</v>
      </c>
      <c r="B24" s="60" t="s">
        <v>20</v>
      </c>
      <c r="C24" s="2" t="s">
        <v>5</v>
      </c>
      <c r="D24" s="2">
        <f>84*2</f>
        <v>168</v>
      </c>
      <c r="E24" s="62" t="s">
        <v>88</v>
      </c>
    </row>
    <row r="25" spans="1:5" ht="15.6" x14ac:dyDescent="0.3">
      <c r="A25" s="66"/>
      <c r="B25" s="61"/>
      <c r="C25" s="4" t="s">
        <v>26</v>
      </c>
      <c r="D25" s="14">
        <f>D24*0.1</f>
        <v>16.8</v>
      </c>
      <c r="E25" s="63"/>
    </row>
    <row r="26" spans="1:5" ht="15.6" x14ac:dyDescent="0.3">
      <c r="A26" s="10" t="s">
        <v>28</v>
      </c>
      <c r="B26" s="11" t="s">
        <v>27</v>
      </c>
      <c r="C26" s="18" t="s">
        <v>6</v>
      </c>
      <c r="D26" s="5">
        <f>D25*1.6*1.26</f>
        <v>33.8688</v>
      </c>
      <c r="E26" s="64"/>
    </row>
    <row r="27" spans="1:5" ht="15.6" x14ac:dyDescent="0.3">
      <c r="A27" s="63">
        <v>10</v>
      </c>
      <c r="B27" s="60" t="s">
        <v>38</v>
      </c>
      <c r="C27" s="2" t="s">
        <v>5</v>
      </c>
      <c r="D27" s="2">
        <v>168</v>
      </c>
      <c r="E27" s="64" t="s">
        <v>75</v>
      </c>
    </row>
    <row r="28" spans="1:5" ht="15.6" x14ac:dyDescent="0.3">
      <c r="A28" s="64"/>
      <c r="B28" s="61"/>
      <c r="C28" s="4" t="s">
        <v>6</v>
      </c>
      <c r="D28" s="14">
        <f>D27*0.7*1/1000</f>
        <v>0.1176</v>
      </c>
      <c r="E28" s="67"/>
    </row>
    <row r="29" spans="1:5" ht="15.6" x14ac:dyDescent="0.3">
      <c r="A29" s="10" t="s">
        <v>63</v>
      </c>
      <c r="B29" s="11" t="s">
        <v>22</v>
      </c>
      <c r="C29" s="18" t="s">
        <v>6</v>
      </c>
      <c r="D29" s="12">
        <f>D28*1.03</f>
        <v>0.121128</v>
      </c>
      <c r="E29" s="15" t="s">
        <v>76</v>
      </c>
    </row>
    <row r="30" spans="1:5" ht="15.6" x14ac:dyDescent="0.3">
      <c r="A30" s="63">
        <v>11</v>
      </c>
      <c r="B30" s="60" t="s">
        <v>23</v>
      </c>
      <c r="C30" s="2" t="s">
        <v>5</v>
      </c>
      <c r="D30" s="3">
        <v>168</v>
      </c>
      <c r="E30" s="67" t="s">
        <v>77</v>
      </c>
    </row>
    <row r="31" spans="1:5" ht="15.6" x14ac:dyDescent="0.3">
      <c r="A31" s="64"/>
      <c r="B31" s="61"/>
      <c r="C31" s="4" t="s">
        <v>6</v>
      </c>
      <c r="D31" s="5">
        <f>D30*0.06*2.5</f>
        <v>25.2</v>
      </c>
      <c r="E31" s="67"/>
    </row>
    <row r="32" spans="1:5" ht="15.6" x14ac:dyDescent="0.3">
      <c r="A32" s="63">
        <v>12</v>
      </c>
      <c r="B32" s="60" t="s">
        <v>39</v>
      </c>
      <c r="C32" s="2" t="s">
        <v>5</v>
      </c>
      <c r="D32" s="2">
        <f>D30</f>
        <v>168</v>
      </c>
      <c r="E32" s="56" t="s">
        <v>78</v>
      </c>
    </row>
    <row r="33" spans="1:5" ht="15.6" x14ac:dyDescent="0.3">
      <c r="A33" s="64"/>
      <c r="B33" s="61"/>
      <c r="C33" s="4" t="s">
        <v>6</v>
      </c>
      <c r="D33" s="4">
        <f>D32*0.3*1/1000</f>
        <v>5.04E-2</v>
      </c>
      <c r="E33" s="56"/>
    </row>
    <row r="34" spans="1:5" ht="15.6" x14ac:dyDescent="0.3">
      <c r="A34" s="10" t="s">
        <v>64</v>
      </c>
      <c r="B34" s="11" t="s">
        <v>22</v>
      </c>
      <c r="C34" s="18" t="s">
        <v>6</v>
      </c>
      <c r="D34" s="12">
        <f>D33*1.03</f>
        <v>5.1912E-2</v>
      </c>
      <c r="E34" s="15" t="s">
        <v>79</v>
      </c>
    </row>
    <row r="35" spans="1:5" ht="27" customHeight="1" x14ac:dyDescent="0.3">
      <c r="A35" s="63">
        <v>13</v>
      </c>
      <c r="B35" s="60" t="s">
        <v>17</v>
      </c>
      <c r="C35" s="2" t="s">
        <v>5</v>
      </c>
      <c r="D35" s="3">
        <v>168</v>
      </c>
      <c r="E35" s="53" t="s">
        <v>80</v>
      </c>
    </row>
    <row r="36" spans="1:5" ht="27" customHeight="1" x14ac:dyDescent="0.3">
      <c r="A36" s="64"/>
      <c r="B36" s="61"/>
      <c r="C36" s="4" t="s">
        <v>6</v>
      </c>
      <c r="D36" s="5">
        <f>D35*0.05*2.55</f>
        <v>21.419999999999998</v>
      </c>
      <c r="E36" s="53"/>
    </row>
    <row r="37" spans="1:5" ht="16.2" x14ac:dyDescent="0.3">
      <c r="A37" s="57" t="s">
        <v>67</v>
      </c>
      <c r="B37" s="58"/>
      <c r="C37" s="58"/>
      <c r="D37" s="58"/>
      <c r="E37" s="59"/>
    </row>
    <row r="38" spans="1:5" ht="15.6" x14ac:dyDescent="0.3">
      <c r="A38" s="65">
        <v>14</v>
      </c>
      <c r="B38" s="60" t="s">
        <v>65</v>
      </c>
      <c r="C38" s="2" t="s">
        <v>5</v>
      </c>
      <c r="D38" s="2">
        <f>39*2</f>
        <v>78</v>
      </c>
      <c r="E38" s="62" t="s">
        <v>90</v>
      </c>
    </row>
    <row r="39" spans="1:5" ht="15.6" x14ac:dyDescent="0.3">
      <c r="A39" s="66"/>
      <c r="B39" s="61"/>
      <c r="C39" s="4" t="s">
        <v>26</v>
      </c>
      <c r="D39" s="14">
        <f>D38*0.15</f>
        <v>11.7</v>
      </c>
      <c r="E39" s="63"/>
    </row>
    <row r="40" spans="1:5" ht="15.6" x14ac:dyDescent="0.3">
      <c r="A40" s="10" t="s">
        <v>68</v>
      </c>
      <c r="B40" s="11" t="s">
        <v>91</v>
      </c>
      <c r="C40" s="18" t="s">
        <v>6</v>
      </c>
      <c r="D40" s="36">
        <f>D39*1.46</f>
        <v>17.081999999999997</v>
      </c>
      <c r="E40" s="64"/>
    </row>
    <row r="41" spans="1:5" ht="15.6" customHeight="1" x14ac:dyDescent="0.3">
      <c r="A41" s="63">
        <v>13</v>
      </c>
      <c r="B41" s="60" t="s">
        <v>95</v>
      </c>
      <c r="C41" s="2" t="s">
        <v>5</v>
      </c>
      <c r="D41" s="2">
        <f>39*2</f>
        <v>78</v>
      </c>
      <c r="E41" s="56" t="s">
        <v>96</v>
      </c>
    </row>
    <row r="42" spans="1:5" ht="15.6" x14ac:dyDescent="0.3">
      <c r="A42" s="64"/>
      <c r="B42" s="61"/>
      <c r="C42" s="4" t="s">
        <v>6</v>
      </c>
      <c r="D42" s="41">
        <f>D41*0.65*1/1000</f>
        <v>5.0700000000000002E-2</v>
      </c>
      <c r="E42" s="56"/>
    </row>
    <row r="43" spans="1:5" ht="15.6" x14ac:dyDescent="0.3">
      <c r="A43" s="63">
        <v>14</v>
      </c>
      <c r="B43" s="60" t="s">
        <v>92</v>
      </c>
      <c r="C43" s="2" t="s">
        <v>5</v>
      </c>
      <c r="D43" s="2">
        <f>39*2</f>
        <v>78</v>
      </c>
      <c r="E43" s="53" t="s">
        <v>89</v>
      </c>
    </row>
    <row r="44" spans="1:5" ht="15.6" x14ac:dyDescent="0.3">
      <c r="A44" s="64"/>
      <c r="B44" s="61"/>
      <c r="C44" s="4" t="s">
        <v>6</v>
      </c>
      <c r="D44" s="14">
        <f>D43*0.05*2.5</f>
        <v>9.75</v>
      </c>
      <c r="E44" s="53"/>
    </row>
    <row r="45" spans="1:5" ht="15.6" x14ac:dyDescent="0.3">
      <c r="A45" s="17">
        <v>15</v>
      </c>
      <c r="B45" s="34" t="s">
        <v>69</v>
      </c>
      <c r="C45" s="35" t="s">
        <v>70</v>
      </c>
      <c r="D45" s="37">
        <f>64*2</f>
        <v>128</v>
      </c>
      <c r="E45" s="16" t="s">
        <v>82</v>
      </c>
    </row>
    <row r="46" spans="1:5" ht="15.6" x14ac:dyDescent="0.3">
      <c r="A46" s="67">
        <v>16</v>
      </c>
      <c r="B46" s="74" t="s">
        <v>71</v>
      </c>
      <c r="C46" s="2" t="s">
        <v>72</v>
      </c>
      <c r="D46" s="2">
        <v>2</v>
      </c>
      <c r="E46" s="62" t="s">
        <v>94</v>
      </c>
    </row>
    <row r="47" spans="1:5" ht="15.6" x14ac:dyDescent="0.3">
      <c r="A47" s="67"/>
      <c r="B47" s="75"/>
      <c r="C47" s="4" t="s">
        <v>6</v>
      </c>
      <c r="D47" s="14">
        <f>D46*0.8</f>
        <v>1.6</v>
      </c>
      <c r="E47" s="64"/>
    </row>
    <row r="48" spans="1:5" ht="15.6" customHeight="1" x14ac:dyDescent="0.3">
      <c r="A48" s="46" t="s">
        <v>73</v>
      </c>
      <c r="B48" s="46"/>
      <c r="C48" s="46"/>
      <c r="D48" s="46"/>
      <c r="E48" s="46"/>
    </row>
    <row r="49" spans="1:5" ht="15.6" customHeight="1" x14ac:dyDescent="0.3">
      <c r="A49" s="65">
        <v>17</v>
      </c>
      <c r="B49" s="60" t="s">
        <v>65</v>
      </c>
      <c r="C49" s="2" t="s">
        <v>5</v>
      </c>
      <c r="D49" s="2">
        <f>1000*2</f>
        <v>2000</v>
      </c>
      <c r="E49" s="62" t="s">
        <v>97</v>
      </c>
    </row>
    <row r="50" spans="1:5" ht="15.6" customHeight="1" x14ac:dyDescent="0.3">
      <c r="A50" s="66"/>
      <c r="B50" s="61"/>
      <c r="C50" s="4" t="s">
        <v>26</v>
      </c>
      <c r="D50" s="14">
        <f>D49*0.15</f>
        <v>300</v>
      </c>
      <c r="E50" s="63"/>
    </row>
    <row r="51" spans="1:5" ht="15.6" customHeight="1" x14ac:dyDescent="0.3">
      <c r="A51" s="10" t="s">
        <v>83</v>
      </c>
      <c r="B51" s="11" t="s">
        <v>91</v>
      </c>
      <c r="C51" s="40" t="s">
        <v>6</v>
      </c>
      <c r="D51" s="42">
        <f>D50*1.46</f>
        <v>438</v>
      </c>
      <c r="E51" s="64"/>
    </row>
    <row r="52" spans="1:5" ht="15.6" x14ac:dyDescent="0.3">
      <c r="A52" s="63">
        <v>18</v>
      </c>
      <c r="B52" s="60" t="s">
        <v>98</v>
      </c>
      <c r="C52" s="2" t="s">
        <v>5</v>
      </c>
      <c r="D52" s="2">
        <v>2000</v>
      </c>
      <c r="E52" s="64" t="s">
        <v>99</v>
      </c>
    </row>
    <row r="53" spans="1:5" ht="15.6" x14ac:dyDescent="0.3">
      <c r="A53" s="64"/>
      <c r="B53" s="61"/>
      <c r="C53" s="4" t="s">
        <v>6</v>
      </c>
      <c r="D53" s="14">
        <f>D52*0.65*1/1000</f>
        <v>1.3</v>
      </c>
      <c r="E53" s="67"/>
    </row>
    <row r="54" spans="1:5" ht="15.6" x14ac:dyDescent="0.3">
      <c r="A54" s="63">
        <v>19</v>
      </c>
      <c r="B54" s="60" t="s">
        <v>92</v>
      </c>
      <c r="C54" s="2" t="s">
        <v>5</v>
      </c>
      <c r="D54" s="2">
        <v>2000</v>
      </c>
      <c r="E54" s="53" t="s">
        <v>85</v>
      </c>
    </row>
    <row r="55" spans="1:5" ht="15.6" x14ac:dyDescent="0.3">
      <c r="A55" s="64"/>
      <c r="B55" s="61"/>
      <c r="C55" s="4" t="s">
        <v>6</v>
      </c>
      <c r="D55" s="14">
        <f>D54*0.05*2.5</f>
        <v>250</v>
      </c>
      <c r="E55" s="53"/>
    </row>
    <row r="56" spans="1:5" ht="15.6" x14ac:dyDescent="0.3">
      <c r="A56" s="65">
        <v>20</v>
      </c>
      <c r="B56" s="60" t="s">
        <v>84</v>
      </c>
      <c r="C56" s="2" t="s">
        <v>5</v>
      </c>
      <c r="D56" s="2">
        <f>1000*2</f>
        <v>2000</v>
      </c>
      <c r="E56" s="62" t="s">
        <v>93</v>
      </c>
    </row>
    <row r="57" spans="1:5" ht="15.6" x14ac:dyDescent="0.3">
      <c r="A57" s="66"/>
      <c r="B57" s="61"/>
      <c r="C57" s="4" t="s">
        <v>26</v>
      </c>
      <c r="D57" s="14">
        <f>D56*0.05*0.4</f>
        <v>40</v>
      </c>
      <c r="E57" s="63"/>
    </row>
    <row r="58" spans="1:5" ht="15.6" x14ac:dyDescent="0.3">
      <c r="A58" s="17">
        <v>21</v>
      </c>
      <c r="B58" s="34" t="s">
        <v>69</v>
      </c>
      <c r="C58" s="35" t="s">
        <v>70</v>
      </c>
      <c r="D58" s="37">
        <v>2000</v>
      </c>
      <c r="E58" s="15" t="s">
        <v>81</v>
      </c>
    </row>
    <row r="59" spans="1:5" ht="15.6" x14ac:dyDescent="0.3">
      <c r="A59" s="46" t="s">
        <v>7</v>
      </c>
      <c r="B59" s="46"/>
      <c r="C59" s="46"/>
      <c r="D59" s="46"/>
      <c r="E59" s="46"/>
    </row>
    <row r="60" spans="1:5" ht="15.6" customHeight="1" x14ac:dyDescent="0.3">
      <c r="A60" s="8">
        <v>22</v>
      </c>
      <c r="B60" s="6" t="s">
        <v>41</v>
      </c>
      <c r="C60" s="4" t="s">
        <v>5</v>
      </c>
      <c r="D60" s="19">
        <f>300*0.1</f>
        <v>30</v>
      </c>
      <c r="E60" s="47" t="s">
        <v>40</v>
      </c>
    </row>
    <row r="61" spans="1:5" ht="15.6" x14ac:dyDescent="0.3">
      <c r="A61" s="8">
        <v>23</v>
      </c>
      <c r="B61" s="6" t="s">
        <v>42</v>
      </c>
      <c r="C61" s="4" t="s">
        <v>5</v>
      </c>
      <c r="D61" s="19">
        <f>2000*0.1</f>
        <v>200</v>
      </c>
      <c r="E61" s="48"/>
    </row>
    <row r="62" spans="1:5" ht="15.6" x14ac:dyDescent="0.3">
      <c r="A62" s="39">
        <v>24</v>
      </c>
      <c r="B62" s="6" t="s">
        <v>43</v>
      </c>
      <c r="C62" s="4" t="s">
        <v>5</v>
      </c>
      <c r="D62" s="19">
        <f>400*0.1</f>
        <v>40</v>
      </c>
      <c r="E62" s="48"/>
    </row>
    <row r="63" spans="1:5" ht="15.6" x14ac:dyDescent="0.3">
      <c r="A63" s="39">
        <v>25</v>
      </c>
      <c r="B63" s="6" t="s">
        <v>44</v>
      </c>
      <c r="C63" s="4" t="s">
        <v>5</v>
      </c>
      <c r="D63" s="19">
        <f>300*0.1</f>
        <v>30</v>
      </c>
      <c r="E63" s="48"/>
    </row>
    <row r="64" spans="1:5" ht="15.6" x14ac:dyDescent="0.3">
      <c r="A64" s="39">
        <v>26</v>
      </c>
      <c r="B64" s="6" t="s">
        <v>8</v>
      </c>
      <c r="C64" s="4" t="s">
        <v>5</v>
      </c>
      <c r="D64" s="19">
        <f>0.4*4*8*2</f>
        <v>25.6</v>
      </c>
      <c r="E64" s="48"/>
    </row>
    <row r="65" spans="1:5" ht="15.6" x14ac:dyDescent="0.3">
      <c r="A65" s="39">
        <v>27</v>
      </c>
      <c r="B65" s="6" t="s">
        <v>9</v>
      </c>
      <c r="C65" s="4" t="s">
        <v>5</v>
      </c>
      <c r="D65" s="19">
        <f>0.4*4*7*2</f>
        <v>22.400000000000002</v>
      </c>
      <c r="E65" s="49"/>
    </row>
    <row r="66" spans="1:5" ht="15.6" customHeight="1" x14ac:dyDescent="0.3">
      <c r="A66" s="50" t="s">
        <v>10</v>
      </c>
      <c r="B66" s="51"/>
      <c r="C66" s="51"/>
      <c r="D66" s="51"/>
      <c r="E66" s="52"/>
    </row>
    <row r="67" spans="1:5" ht="15.6" customHeight="1" x14ac:dyDescent="0.3">
      <c r="A67" s="8">
        <v>28</v>
      </c>
      <c r="B67" s="20" t="s">
        <v>11</v>
      </c>
      <c r="C67" s="21" t="s">
        <v>12</v>
      </c>
      <c r="D67" s="22">
        <f>D70+D72+D75+D79+D81+D84+D87</f>
        <v>40</v>
      </c>
      <c r="E67" s="53" t="s">
        <v>45</v>
      </c>
    </row>
    <row r="68" spans="1:5" ht="17.399999999999999" customHeight="1" x14ac:dyDescent="0.3">
      <c r="A68" s="62">
        <v>29</v>
      </c>
      <c r="B68" s="73" t="s">
        <v>13</v>
      </c>
      <c r="C68" s="23" t="s">
        <v>12</v>
      </c>
      <c r="D68" s="24">
        <f>D67</f>
        <v>40</v>
      </c>
      <c r="E68" s="53"/>
    </row>
    <row r="69" spans="1:5" ht="17.399999999999999" customHeight="1" x14ac:dyDescent="0.3">
      <c r="A69" s="64"/>
      <c r="B69" s="73"/>
      <c r="C69" s="25" t="s">
        <v>6</v>
      </c>
      <c r="D69" s="26">
        <f>D68*16.7/1000</f>
        <v>0.66800000000000004</v>
      </c>
      <c r="E69" s="53"/>
    </row>
    <row r="70" spans="1:5" ht="31.2" x14ac:dyDescent="0.3">
      <c r="A70" s="43">
        <v>30</v>
      </c>
      <c r="B70" s="27" t="s">
        <v>29</v>
      </c>
      <c r="C70" s="23" t="s">
        <v>12</v>
      </c>
      <c r="D70" s="24">
        <v>8</v>
      </c>
      <c r="E70" s="53"/>
    </row>
    <row r="71" spans="1:5" ht="15.6" x14ac:dyDescent="0.3">
      <c r="A71" s="44"/>
      <c r="B71" s="28" t="s">
        <v>46</v>
      </c>
      <c r="C71" s="29" t="s">
        <v>6</v>
      </c>
      <c r="D71" s="26">
        <f>D70*3.61/1000</f>
        <v>2.8879999999999999E-2</v>
      </c>
      <c r="E71" s="53"/>
    </row>
    <row r="72" spans="1:5" ht="31.2" x14ac:dyDescent="0.3">
      <c r="A72" s="43">
        <v>31</v>
      </c>
      <c r="B72" s="30" t="s">
        <v>30</v>
      </c>
      <c r="C72" s="23" t="s">
        <v>12</v>
      </c>
      <c r="D72" s="23">
        <v>8</v>
      </c>
      <c r="E72" s="53"/>
    </row>
    <row r="73" spans="1:5" ht="15.6" x14ac:dyDescent="0.3">
      <c r="A73" s="45"/>
      <c r="B73" s="31" t="s">
        <v>47</v>
      </c>
      <c r="C73" s="48" t="s">
        <v>6</v>
      </c>
      <c r="D73" s="48">
        <f>D72*3.61/1000</f>
        <v>2.8879999999999999E-2</v>
      </c>
      <c r="E73" s="53"/>
    </row>
    <row r="74" spans="1:5" ht="15.6" x14ac:dyDescent="0.3">
      <c r="A74" s="44"/>
      <c r="B74" s="32" t="s">
        <v>48</v>
      </c>
      <c r="C74" s="48"/>
      <c r="D74" s="48"/>
      <c r="E74" s="53"/>
    </row>
    <row r="75" spans="1:5" ht="31.2" x14ac:dyDescent="0.3">
      <c r="A75" s="43">
        <v>32</v>
      </c>
      <c r="B75" s="30" t="s">
        <v>31</v>
      </c>
      <c r="C75" s="23" t="s">
        <v>12</v>
      </c>
      <c r="D75" s="33">
        <v>6</v>
      </c>
      <c r="E75" s="53"/>
    </row>
    <row r="76" spans="1:5" ht="15.6" x14ac:dyDescent="0.3">
      <c r="A76" s="45"/>
      <c r="B76" s="31" t="s">
        <v>49</v>
      </c>
      <c r="C76" s="48" t="s">
        <v>6</v>
      </c>
      <c r="D76" s="54">
        <f>D75*3.46/1000</f>
        <v>2.0759999999999997E-2</v>
      </c>
      <c r="E76" s="53"/>
    </row>
    <row r="77" spans="1:5" ht="15.6" x14ac:dyDescent="0.3">
      <c r="A77" s="45"/>
      <c r="B77" s="31" t="s">
        <v>50</v>
      </c>
      <c r="C77" s="48"/>
      <c r="D77" s="54"/>
      <c r="E77" s="53"/>
    </row>
    <row r="78" spans="1:5" ht="15.6" x14ac:dyDescent="0.3">
      <c r="A78" s="44"/>
      <c r="B78" s="32" t="s">
        <v>51</v>
      </c>
      <c r="C78" s="49"/>
      <c r="D78" s="55"/>
      <c r="E78" s="53"/>
    </row>
    <row r="79" spans="1:5" ht="31.2" x14ac:dyDescent="0.3">
      <c r="A79" s="43">
        <v>33</v>
      </c>
      <c r="B79" s="30" t="s">
        <v>32</v>
      </c>
      <c r="C79" s="23" t="s">
        <v>12</v>
      </c>
      <c r="D79" s="33">
        <v>8</v>
      </c>
      <c r="E79" s="53"/>
    </row>
    <row r="80" spans="1:5" ht="15.6" x14ac:dyDescent="0.3">
      <c r="A80" s="44"/>
      <c r="B80" s="32" t="s">
        <v>52</v>
      </c>
      <c r="C80" s="25" t="s">
        <v>6</v>
      </c>
      <c r="D80" s="26">
        <f>D79*4.5/1000</f>
        <v>3.5999999999999997E-2</v>
      </c>
      <c r="E80" s="53"/>
    </row>
    <row r="81" spans="1:5" ht="31.2" x14ac:dyDescent="0.3">
      <c r="A81" s="43">
        <v>34</v>
      </c>
      <c r="B81" s="30" t="s">
        <v>33</v>
      </c>
      <c r="C81" s="23" t="s">
        <v>12</v>
      </c>
      <c r="D81" s="33">
        <v>4</v>
      </c>
      <c r="E81" s="53"/>
    </row>
    <row r="82" spans="1:5" ht="15.6" x14ac:dyDescent="0.3">
      <c r="A82" s="45"/>
      <c r="B82" s="31" t="s">
        <v>34</v>
      </c>
      <c r="C82" s="48" t="s">
        <v>6</v>
      </c>
      <c r="D82" s="54">
        <f>D81*3.52/1000</f>
        <v>1.4080000000000001E-2</v>
      </c>
      <c r="E82" s="53"/>
    </row>
    <row r="83" spans="1:5" ht="15.6" x14ac:dyDescent="0.3">
      <c r="A83" s="44"/>
      <c r="B83" s="32" t="s">
        <v>35</v>
      </c>
      <c r="C83" s="49"/>
      <c r="D83" s="55"/>
      <c r="E83" s="53"/>
    </row>
    <row r="84" spans="1:5" ht="46.8" customHeight="1" x14ac:dyDescent="0.3">
      <c r="A84" s="43">
        <v>35</v>
      </c>
      <c r="B84" s="30" t="s">
        <v>36</v>
      </c>
      <c r="C84" s="23" t="s">
        <v>12</v>
      </c>
      <c r="D84" s="33">
        <v>4</v>
      </c>
      <c r="E84" s="53"/>
    </row>
    <row r="85" spans="1:5" ht="15.6" x14ac:dyDescent="0.3">
      <c r="A85" s="45"/>
      <c r="B85" s="31" t="s">
        <v>53</v>
      </c>
      <c r="C85" s="48" t="s">
        <v>6</v>
      </c>
      <c r="D85" s="54">
        <f>D84*1.95/1000</f>
        <v>7.7999999999999996E-3</v>
      </c>
      <c r="E85" s="53"/>
    </row>
    <row r="86" spans="1:5" ht="15.6" x14ac:dyDescent="0.3">
      <c r="A86" s="44"/>
      <c r="B86" s="32" t="s">
        <v>54</v>
      </c>
      <c r="C86" s="49"/>
      <c r="D86" s="55"/>
      <c r="E86" s="53"/>
    </row>
    <row r="87" spans="1:5" ht="31.2" x14ac:dyDescent="0.3">
      <c r="A87" s="43">
        <v>36</v>
      </c>
      <c r="B87" s="30" t="s">
        <v>37</v>
      </c>
      <c r="C87" s="23" t="s">
        <v>12</v>
      </c>
      <c r="D87" s="33">
        <v>2</v>
      </c>
      <c r="E87" s="53"/>
    </row>
    <row r="88" spans="1:5" ht="15.6" x14ac:dyDescent="0.3">
      <c r="A88" s="44"/>
      <c r="B88" s="32" t="s">
        <v>55</v>
      </c>
      <c r="C88" s="25" t="s">
        <v>6</v>
      </c>
      <c r="D88" s="26">
        <f>D87*3.61/1000</f>
        <v>7.2199999999999999E-3</v>
      </c>
      <c r="E88" s="53"/>
    </row>
  </sheetData>
  <mergeCells count="86">
    <mergeCell ref="E27:E28"/>
    <mergeCell ref="B30:B31"/>
    <mergeCell ref="E30:E31"/>
    <mergeCell ref="B32:B33"/>
    <mergeCell ref="B68:B69"/>
    <mergeCell ref="B46:B47"/>
    <mergeCell ref="E46:E47"/>
    <mergeCell ref="E56:E57"/>
    <mergeCell ref="B43:B44"/>
    <mergeCell ref="E43:E44"/>
    <mergeCell ref="E52:E53"/>
    <mergeCell ref="B54:B55"/>
    <mergeCell ref="E54:E55"/>
    <mergeCell ref="B56:B57"/>
    <mergeCell ref="B49:B50"/>
    <mergeCell ref="E49:E51"/>
    <mergeCell ref="A27:A28"/>
    <mergeCell ref="A30:A31"/>
    <mergeCell ref="A32:A33"/>
    <mergeCell ref="A35:A36"/>
    <mergeCell ref="B27:B28"/>
    <mergeCell ref="C82:C83"/>
    <mergeCell ref="D82:D83"/>
    <mergeCell ref="A81:A83"/>
    <mergeCell ref="E32:E33"/>
    <mergeCell ref="B35:B36"/>
    <mergeCell ref="E35:E36"/>
    <mergeCell ref="A41:A42"/>
    <mergeCell ref="A43:A44"/>
    <mergeCell ref="A54:A55"/>
    <mergeCell ref="A56:A57"/>
    <mergeCell ref="A68:A69"/>
    <mergeCell ref="A49:A50"/>
    <mergeCell ref="E38:E40"/>
    <mergeCell ref="B41:B42"/>
    <mergeCell ref="E41:E42"/>
    <mergeCell ref="A46:A47"/>
    <mergeCell ref="A1:E1"/>
    <mergeCell ref="A2:E2"/>
    <mergeCell ref="A4:E4"/>
    <mergeCell ref="E5:E7"/>
    <mergeCell ref="A52:A53"/>
    <mergeCell ref="B52:B53"/>
    <mergeCell ref="B20:B21"/>
    <mergeCell ref="A20:A21"/>
    <mergeCell ref="A17:A18"/>
    <mergeCell ref="B17:B18"/>
    <mergeCell ref="A5:A6"/>
    <mergeCell ref="B5:B6"/>
    <mergeCell ref="A37:E37"/>
    <mergeCell ref="A38:A39"/>
    <mergeCell ref="B38:B39"/>
    <mergeCell ref="A48:E48"/>
    <mergeCell ref="A12:A13"/>
    <mergeCell ref="B12:B13"/>
    <mergeCell ref="A15:A16"/>
    <mergeCell ref="B15:B16"/>
    <mergeCell ref="A8:E8"/>
    <mergeCell ref="E12:E13"/>
    <mergeCell ref="E15:E16"/>
    <mergeCell ref="B9:B10"/>
    <mergeCell ref="A9:A10"/>
    <mergeCell ref="E9:E11"/>
    <mergeCell ref="E17:E18"/>
    <mergeCell ref="E20:E21"/>
    <mergeCell ref="A22:E22"/>
    <mergeCell ref="A23:E23"/>
    <mergeCell ref="B24:B25"/>
    <mergeCell ref="E24:E26"/>
    <mergeCell ref="A24:A25"/>
    <mergeCell ref="A70:A71"/>
    <mergeCell ref="A72:A74"/>
    <mergeCell ref="A75:A78"/>
    <mergeCell ref="A79:A80"/>
    <mergeCell ref="A59:E59"/>
    <mergeCell ref="E60:E65"/>
    <mergeCell ref="A66:E66"/>
    <mergeCell ref="E67:E88"/>
    <mergeCell ref="A84:A86"/>
    <mergeCell ref="A87:A88"/>
    <mergeCell ref="C85:C86"/>
    <mergeCell ref="D85:D86"/>
    <mergeCell ref="C73:C74"/>
    <mergeCell ref="D73:D74"/>
    <mergeCell ref="C76:C78"/>
    <mergeCell ref="D76:D78"/>
  </mergeCells>
  <pageMargins left="0.70078740157480324" right="0.70078740157480324" top="0.75196850393700787" bottom="0.75196850393700787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СВОР Общий</vt:lpstr>
      <vt:lpstr>'СВОР Общий'!Область_печати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2024-11-28T06:06:59Z</cp:lastPrinted>
  <dcterms:created xsi:type="dcterms:W3CDTF">2024-08-19T06:00:29Z</dcterms:created>
  <dcterms:modified xsi:type="dcterms:W3CDTF">2024-11-28T15:02:01Z</dcterms:modified>
</cp:coreProperties>
</file>